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49" firstSheet="1" activeTab="4"/>
  </bookViews>
  <sheets>
    <sheet name="оценка качеств показ (2)" sheetId="1" state="hidden" r:id="rId1"/>
    <sheet name="оценка натур показ" sheetId="2" r:id="rId2"/>
    <sheet name="оценка качеств показ" sheetId="3" r:id="rId3"/>
    <sheet name="Общая оценка" sheetId="4" r:id="rId4"/>
    <sheet name="остатки ср-в по муниц заданию" sheetId="5" r:id="rId5"/>
  </sheets>
  <definedNames>
    <definedName name="_xlnm.Print_Area" localSheetId="4">'остатки ср-в по муниц заданию'!$A$1:$H$46</definedName>
    <definedName name="_xlnm.Print_Area" localSheetId="2">'оценка качеств показ'!$A$1:$AY$38</definedName>
    <definedName name="_xlnm.Print_Area" localSheetId="1">'оценка натур показ'!$A$1:$BS$38</definedName>
  </definedNames>
  <calcPr fullCalcOnLoad="1"/>
</workbook>
</file>

<file path=xl/sharedStrings.xml><?xml version="1.0" encoding="utf-8"?>
<sst xmlns="http://schemas.openxmlformats.org/spreadsheetml/2006/main" count="514" uniqueCount="201">
  <si>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</si>
  <si>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бюджетное учреждение "Центр социального обслуживания населения"</t>
  </si>
  <si>
    <t>Муниципальное бюджетное учреждение культуры "Дзержинский районный дом культуры"</t>
  </si>
  <si>
    <t>Муниципальное бюджетное учреждение культуры "Межпоселенческая библиотечная система" Дзержинского района Красноярского края</t>
  </si>
  <si>
    <t>Муниципальное бюджетное учреждение культуры "Дзержинский районный краеведческий музей"</t>
  </si>
  <si>
    <t>Муниципальное бюджетное образовательное учреждение Дзержинская средняя общеобразовательная школа №1</t>
  </si>
  <si>
    <t>Муниципальное бюджетное образовательное учреждение Дзержинская средняя общеобразовательная школа №2</t>
  </si>
  <si>
    <t>Муниципальное бюджетное образовательное учреждение дополнительного образования детей "Центр внешкольной работы"</t>
  </si>
  <si>
    <t>Муниципальное бюджетное образовательное учреждение Усольская средняя общеобразовательная школа</t>
  </si>
  <si>
    <t>Муниципальное бюджетное образовательное учреждение Нижнетанайская средняя общеобразовательная школа</t>
  </si>
  <si>
    <t>Муниципальное бюджетное образовательное учреждение Курайская средняя общеобразовательная школа</t>
  </si>
  <si>
    <t>Муниципальное бюджетное образовательное учреждение Александро-Ершинская средняя общеобразовательная школа</t>
  </si>
  <si>
    <t>Муниципальное бюджетное образовательное учреждение Орловская средняя общеобразовательная школа</t>
  </si>
  <si>
    <t>Муниципальное бюджетное образовательное учреждение Денисовская средняя общеобразовательная школа</t>
  </si>
  <si>
    <t>Муниципальное бюджетное образовательное учреждение Шеломковская средняя общеобразовательная школа</t>
  </si>
  <si>
    <t>Муниципальное бюджетное образовательное учреждение Новинская средняя общеобразовательная школа</t>
  </si>
  <si>
    <t>Муниципальное бюджетное образовательное учреждение Канарайская основная общеобразовательная школа</t>
  </si>
  <si>
    <t>Муниципальное бюджетное дошкольное образовательное учреждение "Дзержинский детский сад №1 "Чебурашка"</t>
  </si>
  <si>
    <t>Муниципальное бюджетное дошкольное образовательное учреждение "Дзержинский детский сад №2 "Колокольчик"</t>
  </si>
  <si>
    <t>Муниципальное бюджетное дошкольное образовательное учреждение "Дзержинский детский сад №3 "Тополек" общеразвивающего вида с приоритетным направлением "Экологическое воспитание"</t>
  </si>
  <si>
    <t>Муниципальное бюджетное дошкольное образовательное учреждение "Дзержинский детский сад №4 "Березка" комбинированного вида II категории"</t>
  </si>
  <si>
    <t>Муниципальное бюджетное дошкольное образовательное учреждение "Усольский детский сад №5 "Колосок"</t>
  </si>
  <si>
    <t>Муниципальное бюджетное дошкольное образовательное учреждение "Денисовский детский сад "Солнышко"</t>
  </si>
  <si>
    <t>Муниципальное бюджетное дошкольное образовательное учреждение "Курайский детский сад "Василёк"</t>
  </si>
  <si>
    <t>Муниципальное бюджетное дошкольное образовательное учреждение "Орловский детский сад "Березка" общеразвивающего вида"</t>
  </si>
  <si>
    <t>Муниципальное бюджетное дошкольное образовательное учреждение Шеломковский детский сад "Колобок"</t>
  </si>
  <si>
    <t>Муниципальное бюджетное учреждение "Дзержинский межшкольный методический центр"</t>
  </si>
  <si>
    <t>Муниципальное бюджетное учреждение Единая дежурно-диспетчерская служба муниципального образования Дзержинский район</t>
  </si>
  <si>
    <t>Муниципальное бюджетное учреждение "Дзержинский многопрофильный молодежный центр"</t>
  </si>
  <si>
    <t>Муниципальное автономное учреждение "Дзержинский многофункциональный центр оптимизации"</t>
  </si>
  <si>
    <t xml:space="preserve">план </t>
  </si>
  <si>
    <t>факт</t>
  </si>
  <si>
    <t xml:space="preserve">% выполнения </t>
  </si>
  <si>
    <t>учреждения культуры</t>
  </si>
  <si>
    <t>школы</t>
  </si>
  <si>
    <t xml:space="preserve">учреждения дополнительного образования </t>
  </si>
  <si>
    <t>детские сады</t>
  </si>
  <si>
    <t xml:space="preserve">другие учреждения </t>
  </si>
  <si>
    <t>показатель</t>
  </si>
  <si>
    <t xml:space="preserve">укомл спец </t>
  </si>
  <si>
    <t>кол посещ</t>
  </si>
  <si>
    <t>темп роста пользователей</t>
  </si>
  <si>
    <t>темп роста посещений</t>
  </si>
  <si>
    <t>активность ипользов библ фонда</t>
  </si>
  <si>
    <t>темп роста обуч</t>
  </si>
  <si>
    <t>доля выпуск успешно прош итог аттест</t>
  </si>
  <si>
    <t>успев на 4 и 5</t>
  </si>
  <si>
    <t>доля обуч заняв приз места на фестив и конкурсах</t>
  </si>
  <si>
    <t>доля пед кадров с выс проф образ</t>
  </si>
  <si>
    <t>доля уч продол обучение в области культуры</t>
  </si>
  <si>
    <t>доля обуч  учат в конкур и фест</t>
  </si>
  <si>
    <t>кол-во един фрнда</t>
  </si>
  <si>
    <t>кол-во посетителей, слушат, участников выставок</t>
  </si>
  <si>
    <t>теп роста объемов фонда</t>
  </si>
  <si>
    <t>кол-во  участников клуб формирований</t>
  </si>
  <si>
    <t>кол-во культ досуг мероприятий на плат основе</t>
  </si>
  <si>
    <t>кол-во посетителей досуг мероприятий на плат основе</t>
  </si>
  <si>
    <t>своевр реагирование на принятие решений</t>
  </si>
  <si>
    <t>10 мин</t>
  </si>
  <si>
    <t>отсутствие жалоб</t>
  </si>
  <si>
    <t>доля мол от 14 до 35 лет участ в деят общест объединений</t>
  </si>
  <si>
    <t xml:space="preserve"> кол-во мол от 14 до 35 лет участ в деят общест объединений</t>
  </si>
  <si>
    <t>мол от 14 до 35 лет участ проектов и мероприят направ на здоров образ жизни</t>
  </si>
  <si>
    <t>кол-во вовлечен молод наход  в труд жиз ситуации в деят общест объд</t>
  </si>
  <si>
    <t xml:space="preserve">кол-во пользователей </t>
  </si>
  <si>
    <t>кол-во детей</t>
  </si>
  <si>
    <t>фонд учетных  ед</t>
  </si>
  <si>
    <t>доля педагогических работников со специальным образованием</t>
  </si>
  <si>
    <t xml:space="preserve">доля педагогических  работников  прошедших  повышение  квалификации  не менее одного раза в 5 лет </t>
  </si>
  <si>
    <t>доля выпускников 9 класса  получивших аттестат об основном  общем образовании</t>
  </si>
  <si>
    <t>доля выпускников 11 класса  получивших аттестат о среднем    общем образовании</t>
  </si>
  <si>
    <t>доля детей охваченных организационными   формами отдыха в каникулярное время</t>
  </si>
  <si>
    <t>доля  социализации обучающихся, поступившие в учебные заведения и трудоустроены</t>
  </si>
  <si>
    <t>доля участников краевых и всеросийских олимпиад и конкурсов</t>
  </si>
  <si>
    <t>доля школьников занимающихся  в учреждении  дополнительного  образования</t>
  </si>
  <si>
    <t>доля вовлечен молод наход  в труд жиз ситуации в деят общест объд</t>
  </si>
  <si>
    <t>доля мол семей вовлечен в программы по формир ценностей семейного образа жизни</t>
  </si>
  <si>
    <t>коэффициент выполнения муниц задания                                                               К2 (натуральные показатели)</t>
  </si>
  <si>
    <t>коэффициент выполнения муниц задания                                                               К1 (качественные показатели)</t>
  </si>
  <si>
    <t>доля педагогических работников имеющ высшую  и первую  квал категорию</t>
  </si>
  <si>
    <t xml:space="preserve">доля педагогических  работников  повысивших квалификацию </t>
  </si>
  <si>
    <t>доля обучающихся ставшие победителями  и призерами региональных,  всеросийских  мероприятий</t>
  </si>
  <si>
    <t>доля мол от 14 до 35 лет участ проектов и мероприятиях направ на здоровый образ жизни</t>
  </si>
  <si>
    <t>муниципальное задание выполнено</t>
  </si>
  <si>
    <t>кол-во клубных форм</t>
  </si>
  <si>
    <t>кол-во культ досуг мероприятий</t>
  </si>
  <si>
    <t xml:space="preserve">кол-во посетителей досуг мероприятий </t>
  </si>
  <si>
    <t>общая оценка (ОЦ итоговая )</t>
  </si>
  <si>
    <t xml:space="preserve">ОЦ итоговая выше 100%       муниципальное задание выполнено </t>
  </si>
  <si>
    <t xml:space="preserve">ОЦ итоговая от 90% до 100%  муниципальное задание в целом выполнено </t>
  </si>
  <si>
    <t>муниципальное задание в целом выполнено</t>
  </si>
  <si>
    <t>коэффициент выполнения муниц задания                                                               К2 (количественные показатели)</t>
  </si>
  <si>
    <t>коэффициент выполнения муниц задания                                                               К1  в % ( показатель качества)</t>
  </si>
  <si>
    <t>в том числе</t>
  </si>
  <si>
    <t>итого по учрежд культуры</t>
  </si>
  <si>
    <t>итого по школам</t>
  </si>
  <si>
    <t>итого по детским садам</t>
  </si>
  <si>
    <t>ВСЕГО по учреждениям образования</t>
  </si>
  <si>
    <t xml:space="preserve">ВСЕГО по муниципальным учреждениям </t>
  </si>
  <si>
    <t>наименование учреждений</t>
  </si>
  <si>
    <t>Муниципальное бюджетное образовательное учреждение дополнительного образования детей "Дзержинская детская школа искусств"</t>
  </si>
  <si>
    <t>посещаемоть в детоднях</t>
  </si>
  <si>
    <t>доля детей подтвердивших  результ мониторинга освоения программ дошкольного  образования в %</t>
  </si>
  <si>
    <t>%  педагогических работников со специальным образованием</t>
  </si>
  <si>
    <t xml:space="preserve">% педагогических  работников  прошедших  повышение  квалификации  не менее одного раза в 5 лет </t>
  </si>
  <si>
    <t xml:space="preserve">2. Оценка выполнения муниципального задания за 2013 год по качественным показателям </t>
  </si>
  <si>
    <t>доля кол-ва предост вариатив форм орган методич сопров проф уровня педагогов %</t>
  </si>
  <si>
    <t>доля выпол заявок от заявителей %</t>
  </si>
  <si>
    <t>доля педраб участ в проф конкурсах и конфер разного уровня %</t>
  </si>
  <si>
    <t>доля препод и концертс. Имеющих первую и высшую категорию</t>
  </si>
  <si>
    <t>теп роста экскурсионных посещений</t>
  </si>
  <si>
    <t>удельный вес населения участ в культурно-досуговых мероприятиях</t>
  </si>
  <si>
    <t>удельный вес мероприятий  на платной основе</t>
  </si>
  <si>
    <t>обсл чел на дому</t>
  </si>
  <si>
    <t xml:space="preserve">средства районного бюджета </t>
  </si>
  <si>
    <t xml:space="preserve">средства краевого бюджета </t>
  </si>
  <si>
    <t>доля фонда переведенный в электронную форму</t>
  </si>
  <si>
    <t>темп роста объема фонда</t>
  </si>
  <si>
    <t>остаток на 01.01.2015</t>
  </si>
  <si>
    <t>Наименование учреждений</t>
  </si>
  <si>
    <t xml:space="preserve">Итого поучреждениям доп. образования </t>
  </si>
  <si>
    <t>ПрочиеМБУ</t>
  </si>
  <si>
    <t>итого по прочим МБУ</t>
  </si>
  <si>
    <t>обращаемость фонда</t>
  </si>
  <si>
    <t>библ-ный фонд переведенный в электронную форму, от общего кол-ва фонда</t>
  </si>
  <si>
    <t>Общее количество вариативных форм организации методического сопровождения развития профессионального уровня педагогов</t>
  </si>
  <si>
    <t>количество, предоставляемых  вариативных форм организации методического сопровождения развития профессионального уровня педагогов</t>
  </si>
  <si>
    <t>Общее число заявок педагогических работников, руководителей, обратившихся за информационно-методической поддержкой</t>
  </si>
  <si>
    <t>Общее число выполненных заявок педагогических работников, руководителей, обратившихся за информационно-методической поддержкой</t>
  </si>
  <si>
    <t>число педагогических работников, принимавших участие в профессиональных конкурсах и конференциях разного уровня</t>
  </si>
  <si>
    <t>доля выпускников 9 класса  получивших аттестат об основном общем образовании</t>
  </si>
  <si>
    <t>руб.</t>
  </si>
  <si>
    <t>№ п/п</t>
  </si>
  <si>
    <t>успеваемость учащихся на «4» и «5»</t>
  </si>
  <si>
    <t>кол-во вып-ков, продол-живших обучение в учение в ССУЗах и ВУЗах сферы культуры и искусства</t>
  </si>
  <si>
    <t>Количество обучающихся, занявших призовые места на конкурсах и фестивалях</t>
  </si>
  <si>
    <t>ИТОГО:</t>
  </si>
  <si>
    <t xml:space="preserve">ОЦ итоговая менее 90% муниципальное задание не  выполнено </t>
  </si>
  <si>
    <t xml:space="preserve">Оценка выполнения муниципального задания за 2015 год с учетом всех показателей </t>
  </si>
  <si>
    <t>Общее число обучающихся</t>
  </si>
  <si>
    <t>Общее количество педагогических работников</t>
  </si>
  <si>
    <t>Количество педагогических работников
с профессиональным образованием в соот-ветствии с профилем осуществляемой дея-тельности
образование</t>
  </si>
  <si>
    <t>Количество педагогических работников, прошедших повышение квалификации</t>
  </si>
  <si>
    <t>Число учащихся 4 классов</t>
  </si>
  <si>
    <t xml:space="preserve">Число учащихся 4 класса, выполнивших краевые контрольные работы </t>
  </si>
  <si>
    <t>Число учащихся 9 классов</t>
  </si>
  <si>
    <t>Число учащихся 9 классов, получивших аттестат об основном общем образовании</t>
  </si>
  <si>
    <t>Число учащихся 11 классов</t>
  </si>
  <si>
    <t>Число учащихся 11 классов, получивших аттестат о среднем общем образовании</t>
  </si>
  <si>
    <t>Количество детей, охваченных организо-ванными формами отдыха в каникулярное время</t>
  </si>
  <si>
    <t>Количество обучающихся, окончивших 11 классов</t>
  </si>
  <si>
    <t>Количество обучающихся, окончивших 11 классов, поступивших в ВУЗы, СУЗы, трудоустроенных</t>
  </si>
  <si>
    <t>Число обучающихся, участников краевых и всероссийских олимпиад и конкурсов</t>
  </si>
  <si>
    <t xml:space="preserve">Количество школьников, занимающихся в объединениях дополнительного образова-ния учреждения      </t>
  </si>
  <si>
    <t>Наличие органов общественно-государственного управления</t>
  </si>
  <si>
    <t xml:space="preserve">Наличие в 100% объеме на официальном сайте образовательной организации ин-формации в соответствии с действующим законодательством   </t>
  </si>
  <si>
    <t>Общее число педагогических работников</t>
  </si>
  <si>
    <t>Количество педагогов, имеющих высшую и первую квалиф категорию</t>
  </si>
  <si>
    <t>Число обучающихся, ставших победителями и при­
зерами зональных, региональных и всероссийских
мероприятий</t>
  </si>
  <si>
    <t>Отсутствие подлежащих учету и оформлению в ус­
тановленном порядке случаев травматизма детей и
работников Учреждения</t>
  </si>
  <si>
    <t>Наличие в 100% объеме на официальном сайте об­
разовательной организации информации в соответ­
ствии с действующим законодательством</t>
  </si>
  <si>
    <t>Общее число воспитанников</t>
  </si>
  <si>
    <t>Количество педагогических работников по штатному расписанию</t>
  </si>
  <si>
    <t>Количество педагогических работников по факту</t>
  </si>
  <si>
    <t>Количество педагогических работников, имеющих специальное педагогическое образование</t>
  </si>
  <si>
    <t>Количество педагогических работников, прошед-ших повышение квалификации для работы в соот-ветствии с ФГОС</t>
  </si>
  <si>
    <t>Образовательная программа (проект) в соответст-вии с ФГОС ДО</t>
  </si>
  <si>
    <t>Наличие   органов   общественно-государственного управления</t>
  </si>
  <si>
    <t>Наличие в 100% объеме на официальном сайте об-разовательной организации информации в соответ-ствии с действующим законодательствому</t>
  </si>
  <si>
    <t>Среднесписочный состав воспитанников ДОУ за год</t>
  </si>
  <si>
    <t>Количество детодней по норме</t>
  </si>
  <si>
    <t>Количество детодней по факту</t>
  </si>
  <si>
    <t>Количество родителей, удовлетворенных качеством предоставляемых услуг</t>
  </si>
  <si>
    <t>Общее число родителей в ОУг</t>
  </si>
  <si>
    <t>Общее количество, предоставляемых  вариативных форм организации методического сопровождения развития профессионального уровня педагогов</t>
  </si>
  <si>
    <t>обсл чел на получение срочного обслуживания дому</t>
  </si>
  <si>
    <t>доля педагогических работников
с профессиональным образованием в соот-ветствии с профилем осуществляемой дея-тельности
образование</t>
  </si>
  <si>
    <t xml:space="preserve">доля педагогических  работников  прошедших  повышение  квалификации   </t>
  </si>
  <si>
    <t xml:space="preserve">Процент выполнения краевых контрольных работ в 4 классе: 
по русскому языку
</t>
  </si>
  <si>
    <t xml:space="preserve">Процент выполнения краевых контрольных работ в 4 классе: 
по математике
</t>
  </si>
  <si>
    <t>доля детей охваченных организованными   формами отдыха в каникулярное время</t>
  </si>
  <si>
    <t>Наличие органов об-щественно-государственного управления</t>
  </si>
  <si>
    <t>Наличие в 100% объе-ме на официальном сайте образовательной организации инфор-мации в соответствии с действующим зако-нодательством</t>
  </si>
  <si>
    <t>Общий уровень укомплек-тованности педагогически-ми кадрами</t>
  </si>
  <si>
    <t>Доля педагогических ра-ботников с профессиональ-ным образованием в соот-ветствии с профилем осу-ществляемой деятельности</t>
  </si>
  <si>
    <t>Доля   педагогических   ра-ботников,  прошедших по-вышение квалификации для работы  в   соответствии  с ФГОС</t>
  </si>
  <si>
    <t>Образовательная   програм-ма (проект) в соответствии с ФГОС ДО</t>
  </si>
  <si>
    <t>Наличие  органов  общест-венно-государственного управления</t>
  </si>
  <si>
    <t>Наличие в 100% объеме на официальном сайте образо-вательной организации ин-формации в соответствии с действующим       законода-тельством</t>
  </si>
  <si>
    <t>Выполнение   плана   посе-щаемости детей</t>
  </si>
  <si>
    <t>Степень    удовлетворенно-сти   родителей   качеством предоставляемых услуг. Не менее 95 % от общего чис¬ла родителей</t>
  </si>
  <si>
    <t xml:space="preserve">Оценка выполнения муниципального задания за 2015 год по натуральным показателям </t>
  </si>
  <si>
    <t xml:space="preserve">Оценка выполнения муниципального задания за 2015 год по качественным показателям </t>
  </si>
  <si>
    <r>
      <t xml:space="preserve">Остатки денежных средств на 1 января 2016 года по финансированию муниципального задания                                         </t>
    </r>
    <r>
      <rPr>
        <b/>
        <sz val="11"/>
        <rFont val="Arial Cyr"/>
        <family val="0"/>
      </rPr>
      <t xml:space="preserve">                                                                                   </t>
    </r>
  </si>
  <si>
    <t>остаток на 01.01.2016</t>
  </si>
  <si>
    <t>Приложение 1</t>
  </si>
  <si>
    <t>Приложение 2</t>
  </si>
  <si>
    <t>Приложение 3</t>
  </si>
  <si>
    <t>Приложение 4</t>
  </si>
  <si>
    <t>финансирование за 2015 год всего</t>
  </si>
  <si>
    <t>использовано в 2015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</si>
</sst>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2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49" fontId="25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4" fontId="25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8" fillId="24" borderId="10" xfId="33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Border="1" applyAlignment="1">
      <alignment/>
    </xf>
    <xf numFmtId="4" fontId="26" fillId="24" borderId="10" xfId="33" applyNumberFormat="1" applyFont="1" applyFill="1" applyBorder="1" applyAlignment="1" applyProtection="1">
      <alignment horizontal="left" vertical="center" wrapText="1"/>
      <protection locked="0"/>
    </xf>
    <xf numFmtId="4" fontId="26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6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4" fontId="31" fillId="24" borderId="10" xfId="33" applyNumberFormat="1" applyFont="1" applyFill="1" applyBorder="1" applyAlignment="1" applyProtection="1">
      <alignment horizontal="left" vertical="center" wrapText="1"/>
      <protection locked="0"/>
    </xf>
    <xf numFmtId="4" fontId="30" fillId="24" borderId="10" xfId="33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/>
    </xf>
    <xf numFmtId="0" fontId="33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49" fontId="22" fillId="25" borderId="10" xfId="33" applyNumberFormat="1" applyFont="1" applyFill="1" applyBorder="1" applyAlignment="1" applyProtection="1">
      <alignment horizontal="left" vertical="center" wrapText="1"/>
      <protection locked="0"/>
    </xf>
    <xf numFmtId="49" fontId="22" fillId="25" borderId="10" xfId="33" applyNumberFormat="1" applyFont="1" applyFill="1" applyBorder="1" applyAlignment="1" applyProtection="1">
      <alignment horizontal="left" vertical="center" wrapText="1"/>
      <protection locked="0"/>
    </xf>
    <xf numFmtId="49" fontId="30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>
      <alignment/>
    </xf>
    <xf numFmtId="49" fontId="22" fillId="25" borderId="10" xfId="33" applyNumberFormat="1" applyFont="1" applyFill="1" applyBorder="1" applyAlignment="1" applyProtection="1">
      <alignment horizontal="left" vertical="center"/>
      <protection locked="0"/>
    </xf>
    <xf numFmtId="4" fontId="26" fillId="24" borderId="10" xfId="33" applyNumberFormat="1" applyFont="1" applyFill="1" applyBorder="1" applyAlignment="1" applyProtection="1">
      <alignment horizontal="center" vertical="center" wrapText="1"/>
      <protection locked="0"/>
    </xf>
    <xf numFmtId="4" fontId="30" fillId="25" borderId="10" xfId="33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ont="1" applyBorder="1" applyAlignment="1">
      <alignment/>
    </xf>
    <xf numFmtId="4" fontId="30" fillId="0" borderId="10" xfId="33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9" fontId="22" fillId="0" borderId="10" xfId="33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4" fontId="30" fillId="0" borderId="10" xfId="33" applyNumberFormat="1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24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49" fontId="26" fillId="0" borderId="13" xfId="33" applyNumberFormat="1" applyFont="1" applyFill="1" applyBorder="1" applyAlignment="1" applyProtection="1">
      <alignment horizontal="left" vertical="center" wrapText="1"/>
      <protection locked="0"/>
    </xf>
    <xf numFmtId="4" fontId="23" fillId="0" borderId="14" xfId="0" applyNumberFormat="1" applyFont="1" applyBorder="1" applyAlignment="1">
      <alignment/>
    </xf>
    <xf numFmtId="0" fontId="26" fillId="0" borderId="15" xfId="0" applyFont="1" applyBorder="1" applyAlignment="1">
      <alignment horizontal="center"/>
    </xf>
    <xf numFmtId="49" fontId="22" fillId="0" borderId="15" xfId="33" applyNumberFormat="1" applyFont="1" applyFill="1" applyBorder="1" applyAlignment="1" applyProtection="1">
      <alignment horizontal="left" vertical="center" wrapText="1"/>
      <protection locked="0"/>
    </xf>
    <xf numFmtId="49" fontId="22" fillId="0" borderId="16" xfId="33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33" applyNumberFormat="1" applyFont="1" applyFill="1" applyBorder="1" applyAlignment="1" applyProtection="1">
      <alignment horizontal="left" vertical="center" wrapText="1"/>
      <protection locked="0"/>
    </xf>
    <xf numFmtId="49" fontId="26" fillId="0" borderId="15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2" fontId="26" fillId="0" borderId="1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26" fillId="0" borderId="10" xfId="0" applyFont="1" applyBorder="1" applyAlignment="1">
      <alignment/>
    </xf>
    <xf numFmtId="4" fontId="3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49" fontId="26" fillId="24" borderId="10" xfId="33" applyNumberFormat="1" applyFont="1" applyFill="1" applyBorder="1" applyAlignment="1" applyProtection="1">
      <alignment horizontal="left" vertical="center" wrapText="1"/>
      <protection locked="0"/>
    </xf>
    <xf numFmtId="4" fontId="3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6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166" fontId="30" fillId="0" borderId="10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/>
    </xf>
    <xf numFmtId="2" fontId="30" fillId="0" borderId="21" xfId="0" applyNumberFormat="1" applyFont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34" fillId="25" borderId="10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4" fillId="25" borderId="10" xfId="33" applyNumberFormat="1" applyFont="1" applyFill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Fill="1" applyBorder="1" applyAlignment="1">
      <alignment/>
    </xf>
    <xf numFmtId="1" fontId="30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49" fontId="22" fillId="24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22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30" fillId="25" borderId="22" xfId="0" applyNumberFormat="1" applyFont="1" applyFill="1" applyBorder="1" applyAlignment="1">
      <alignment horizontal="center" vertical="center" wrapText="1"/>
    </xf>
    <xf numFmtId="2" fontId="30" fillId="25" borderId="23" xfId="0" applyNumberFormat="1" applyFont="1" applyFill="1" applyBorder="1" applyAlignment="1">
      <alignment horizontal="center" vertical="center" wrapText="1"/>
    </xf>
    <xf numFmtId="2" fontId="30" fillId="25" borderId="11" xfId="0" applyNumberFormat="1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2" fontId="30" fillId="25" borderId="11" xfId="0" applyNumberFormat="1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166" fontId="30" fillId="25" borderId="22" xfId="0" applyNumberFormat="1" applyFont="1" applyFill="1" applyBorder="1" applyAlignment="1">
      <alignment horizontal="center" vertical="center" wrapText="1"/>
    </xf>
    <xf numFmtId="166" fontId="30" fillId="25" borderId="23" xfId="0" applyNumberFormat="1" applyFont="1" applyFill="1" applyBorder="1" applyAlignment="1">
      <alignment horizontal="center" vertical="center" wrapText="1"/>
    </xf>
    <xf numFmtId="166" fontId="30" fillId="25" borderId="11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wrapText="1"/>
    </xf>
    <xf numFmtId="49" fontId="22" fillId="25" borderId="10" xfId="33" applyNumberFormat="1" applyFont="1" applyFill="1" applyBorder="1" applyAlignment="1" applyProtection="1">
      <alignment horizontal="center" vertical="center" wrapText="1"/>
      <protection locked="0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4" fillId="25" borderId="10" xfId="33" applyNumberFormat="1" applyFont="1" applyFill="1" applyBorder="1" applyAlignment="1" applyProtection="1">
      <alignment horizontal="center" vertical="center" wrapText="1"/>
      <protection locked="0"/>
    </xf>
    <xf numFmtId="166" fontId="34" fillId="25" borderId="22" xfId="0" applyNumberFormat="1" applyFont="1" applyFill="1" applyBorder="1" applyAlignment="1">
      <alignment horizontal="center" vertical="center" wrapText="1"/>
    </xf>
    <xf numFmtId="166" fontId="34" fillId="25" borderId="23" xfId="0" applyNumberFormat="1" applyFont="1" applyFill="1" applyBorder="1" applyAlignment="1">
      <alignment horizontal="center" vertical="center" wrapText="1"/>
    </xf>
    <xf numFmtId="166" fontId="34" fillId="25" borderId="11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2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C1">
      <pane xSplit="5685" topLeftCell="Y1" activePane="topRight" state="split"/>
      <selection pane="topLeft" activeCell="B1" sqref="B1:I1"/>
      <selection pane="topRight" activeCell="B7" sqref="B7"/>
    </sheetView>
  </sheetViews>
  <sheetFormatPr defaultColWidth="9.00390625" defaultRowHeight="12.75"/>
  <cols>
    <col min="1" max="1" width="5.25390625" style="0" customWidth="1"/>
    <col min="2" max="2" width="50.00390625" style="0" customWidth="1"/>
    <col min="3" max="3" width="16.25390625" style="0" customWidth="1"/>
    <col min="4" max="4" width="13.125" style="0" customWidth="1"/>
    <col min="5" max="5" width="7.875" style="0" customWidth="1"/>
    <col min="6" max="7" width="7.625" style="0" customWidth="1"/>
  </cols>
  <sheetData>
    <row r="1" spans="1:35" ht="51" customHeight="1">
      <c r="A1" s="4"/>
      <c r="B1" s="106" t="s">
        <v>105</v>
      </c>
      <c r="C1" s="106"/>
      <c r="D1" s="106"/>
      <c r="E1" s="106"/>
      <c r="F1" s="106"/>
      <c r="G1" s="106"/>
      <c r="H1" s="106"/>
      <c r="I1" s="10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75.75" customHeight="1">
      <c r="A2" s="4"/>
      <c r="B2" s="6" t="s">
        <v>99</v>
      </c>
      <c r="C2" s="11" t="s">
        <v>92</v>
      </c>
      <c r="D2" s="11" t="s">
        <v>38</v>
      </c>
      <c r="E2" s="10" t="s">
        <v>30</v>
      </c>
      <c r="F2" s="10" t="s">
        <v>31</v>
      </c>
      <c r="G2" s="11" t="s">
        <v>32</v>
      </c>
      <c r="H2" s="11" t="s">
        <v>38</v>
      </c>
      <c r="I2" s="10" t="s">
        <v>30</v>
      </c>
      <c r="J2" s="10" t="s">
        <v>31</v>
      </c>
      <c r="K2" s="11" t="s">
        <v>32</v>
      </c>
      <c r="L2" s="11" t="s">
        <v>38</v>
      </c>
      <c r="M2" s="10" t="s">
        <v>30</v>
      </c>
      <c r="N2" s="10" t="s">
        <v>31</v>
      </c>
      <c r="O2" s="11" t="s">
        <v>32</v>
      </c>
      <c r="P2" s="10"/>
      <c r="Q2" s="10" t="s">
        <v>30</v>
      </c>
      <c r="R2" s="10" t="s">
        <v>31</v>
      </c>
      <c r="S2" s="11" t="s">
        <v>32</v>
      </c>
      <c r="T2" s="11" t="s">
        <v>38</v>
      </c>
      <c r="U2" s="10" t="s">
        <v>30</v>
      </c>
      <c r="V2" s="10" t="s">
        <v>31</v>
      </c>
      <c r="W2" s="11" t="s">
        <v>32</v>
      </c>
      <c r="X2" s="11" t="s">
        <v>38</v>
      </c>
      <c r="Y2" s="10" t="s">
        <v>30</v>
      </c>
      <c r="Z2" s="10" t="s">
        <v>31</v>
      </c>
      <c r="AA2" s="11" t="s">
        <v>32</v>
      </c>
      <c r="AB2" s="11" t="s">
        <v>38</v>
      </c>
      <c r="AC2" s="10" t="s">
        <v>30</v>
      </c>
      <c r="AD2" s="10" t="s">
        <v>31</v>
      </c>
      <c r="AE2" s="11" t="s">
        <v>32</v>
      </c>
      <c r="AF2" s="11" t="s">
        <v>38</v>
      </c>
      <c r="AG2" s="10" t="s">
        <v>30</v>
      </c>
      <c r="AH2" s="10" t="s">
        <v>31</v>
      </c>
      <c r="AI2" s="11" t="s">
        <v>32</v>
      </c>
    </row>
    <row r="3" spans="1:35" ht="18.75">
      <c r="A3" s="4"/>
      <c r="B3" s="6" t="s">
        <v>33</v>
      </c>
      <c r="C3" s="6"/>
      <c r="D3" s="6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6">
      <c r="A4" s="16">
        <v>1</v>
      </c>
      <c r="B4" s="28" t="s">
        <v>2</v>
      </c>
      <c r="C4" s="32">
        <f>(G4+K4)/2</f>
        <v>102.698758264796</v>
      </c>
      <c r="D4" s="1" t="s">
        <v>111</v>
      </c>
      <c r="E4" s="4">
        <v>137.8</v>
      </c>
      <c r="F4" s="4">
        <v>148.3</v>
      </c>
      <c r="G4" s="4">
        <f>F4/E4*100</f>
        <v>107.61973875181422</v>
      </c>
      <c r="H4" s="5" t="s">
        <v>112</v>
      </c>
      <c r="I4" s="4">
        <v>54</v>
      </c>
      <c r="J4" s="4">
        <v>52.8</v>
      </c>
      <c r="K4" s="20">
        <f>J4/I4*100</f>
        <v>97.77777777777777</v>
      </c>
      <c r="L4" s="5"/>
      <c r="M4" s="4"/>
      <c r="N4" s="4"/>
      <c r="O4" s="4"/>
      <c r="P4" s="5"/>
      <c r="Q4" s="4"/>
      <c r="R4" s="4"/>
      <c r="S4" s="4"/>
      <c r="T4" s="5"/>
      <c r="U4" s="4"/>
      <c r="V4" s="4"/>
      <c r="W4" s="4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63.75">
      <c r="A5" s="16">
        <v>2</v>
      </c>
      <c r="B5" s="28" t="s">
        <v>3</v>
      </c>
      <c r="C5" s="14">
        <f>(G5+K5+O5)/3</f>
        <v>27.333333333333332</v>
      </c>
      <c r="D5" s="1" t="s">
        <v>41</v>
      </c>
      <c r="E5" s="4">
        <v>0.01</v>
      </c>
      <c r="F5" s="4">
        <v>-19.3</v>
      </c>
      <c r="G5" s="4">
        <v>0</v>
      </c>
      <c r="H5" s="1" t="s">
        <v>42</v>
      </c>
      <c r="I5" s="4">
        <v>0.01</v>
      </c>
      <c r="J5" s="4">
        <v>-7.75</v>
      </c>
      <c r="K5" s="4">
        <v>0</v>
      </c>
      <c r="L5" s="5" t="s">
        <v>43</v>
      </c>
      <c r="M5" s="30">
        <v>100</v>
      </c>
      <c r="N5" s="13">
        <v>82</v>
      </c>
      <c r="O5" s="4">
        <f>N5/M5*100</f>
        <v>82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4.75">
      <c r="A6" s="16">
        <v>3</v>
      </c>
      <c r="B6" s="28" t="s">
        <v>100</v>
      </c>
      <c r="C6" s="14">
        <f>(G6+K6+O6+S6+W6+AA6+AE6)/7</f>
        <v>101.08225108225108</v>
      </c>
      <c r="D6" s="1" t="s">
        <v>44</v>
      </c>
      <c r="E6" s="13">
        <v>1</v>
      </c>
      <c r="F6" s="13">
        <v>1</v>
      </c>
      <c r="G6" s="4">
        <f>F6/E6*100</f>
        <v>100</v>
      </c>
      <c r="H6" s="5" t="s">
        <v>45</v>
      </c>
      <c r="I6" s="13">
        <v>75</v>
      </c>
      <c r="J6" s="13">
        <v>75</v>
      </c>
      <c r="K6" s="7">
        <f>J6/I6*100</f>
        <v>100</v>
      </c>
      <c r="L6" s="5" t="s">
        <v>46</v>
      </c>
      <c r="M6" s="4">
        <v>68</v>
      </c>
      <c r="N6" s="4">
        <v>68</v>
      </c>
      <c r="O6" s="4">
        <f>N6/M6*100</f>
        <v>100</v>
      </c>
      <c r="P6" s="5" t="s">
        <v>47</v>
      </c>
      <c r="Q6" s="13">
        <v>17</v>
      </c>
      <c r="R6" s="13">
        <v>17</v>
      </c>
      <c r="S6" s="4">
        <v>100</v>
      </c>
      <c r="T6" s="5" t="s">
        <v>48</v>
      </c>
      <c r="U6" s="13">
        <v>66</v>
      </c>
      <c r="V6" s="13">
        <v>71</v>
      </c>
      <c r="W6" s="13">
        <f>V6/U6*100</f>
        <v>107.57575757575756</v>
      </c>
      <c r="X6" s="5" t="s">
        <v>49</v>
      </c>
      <c r="Y6" s="8">
        <v>4</v>
      </c>
      <c r="Z6" s="8">
        <v>4</v>
      </c>
      <c r="AA6" s="4">
        <v>100</v>
      </c>
      <c r="AB6" s="5" t="s">
        <v>50</v>
      </c>
      <c r="AC6" s="13">
        <v>100</v>
      </c>
      <c r="AD6" s="13">
        <v>100</v>
      </c>
      <c r="AE6" s="4">
        <v>100</v>
      </c>
      <c r="AF6" s="5" t="s">
        <v>109</v>
      </c>
      <c r="AG6" s="4">
        <v>66</v>
      </c>
      <c r="AH6" s="4">
        <v>57</v>
      </c>
      <c r="AI6" s="8">
        <f>AH6/AG6*100</f>
        <v>86.36363636363636</v>
      </c>
    </row>
    <row r="7" spans="1:35" ht="63.75">
      <c r="A7" s="16">
        <v>4</v>
      </c>
      <c r="B7" s="28" t="s">
        <v>4</v>
      </c>
      <c r="C7" s="15">
        <v>100</v>
      </c>
      <c r="D7" s="1" t="s">
        <v>53</v>
      </c>
      <c r="E7" s="4">
        <v>2</v>
      </c>
      <c r="F7" s="8">
        <v>2</v>
      </c>
      <c r="G7" s="4">
        <v>100</v>
      </c>
      <c r="H7" s="5" t="s">
        <v>110</v>
      </c>
      <c r="I7" s="4">
        <v>5</v>
      </c>
      <c r="J7" s="8">
        <v>3</v>
      </c>
      <c r="K7" s="4">
        <f>J7/I7*100</f>
        <v>60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>
      <c r="A8" s="16"/>
      <c r="B8" s="3" t="s">
        <v>34</v>
      </c>
      <c r="C8" s="9"/>
      <c r="D8" s="12"/>
      <c r="E8" s="4"/>
      <c r="F8" s="4"/>
      <c r="G8" s="4"/>
      <c r="H8" s="1"/>
      <c r="I8" s="4"/>
      <c r="J8" s="4"/>
      <c r="K8" s="4"/>
      <c r="L8" s="5"/>
      <c r="M8" s="4"/>
      <c r="N8" s="4"/>
      <c r="O8" s="4"/>
      <c r="P8" s="5"/>
      <c r="Q8" s="4"/>
      <c r="R8" s="4"/>
      <c r="S8" s="5"/>
      <c r="T8" s="5"/>
      <c r="U8" s="4"/>
      <c r="V8" s="4"/>
      <c r="W8" s="4"/>
      <c r="X8" s="5"/>
      <c r="Y8" s="4"/>
      <c r="Z8" s="4"/>
      <c r="AA8" s="4"/>
      <c r="AB8" s="5"/>
      <c r="AC8" s="4"/>
      <c r="AD8" s="4"/>
      <c r="AE8" s="4"/>
      <c r="AF8" s="5"/>
      <c r="AG8" s="4"/>
      <c r="AH8" s="4"/>
      <c r="AI8" s="4"/>
    </row>
    <row r="9" spans="1:37" ht="58.5" customHeight="1">
      <c r="A9" s="16">
        <v>5</v>
      </c>
      <c r="B9" s="28" t="s">
        <v>5</v>
      </c>
      <c r="C9" s="14">
        <f>(G9+K9+O9+S9+W9+AA9+AE9+AI9)/8</f>
        <v>101.48835384916318</v>
      </c>
      <c r="D9" s="107" t="s">
        <v>67</v>
      </c>
      <c r="E9" s="4">
        <v>100</v>
      </c>
      <c r="F9" s="4">
        <v>100</v>
      </c>
      <c r="G9" s="8">
        <v>100</v>
      </c>
      <c r="H9" s="107" t="s">
        <v>68</v>
      </c>
      <c r="I9" s="4">
        <v>100</v>
      </c>
      <c r="J9" s="4">
        <v>100</v>
      </c>
      <c r="K9" s="4">
        <v>100</v>
      </c>
      <c r="L9" s="108" t="s">
        <v>69</v>
      </c>
      <c r="M9" s="4">
        <v>100</v>
      </c>
      <c r="N9" s="4">
        <v>100</v>
      </c>
      <c r="O9" s="4">
        <v>100</v>
      </c>
      <c r="P9" s="108" t="s">
        <v>70</v>
      </c>
      <c r="Q9" s="4">
        <v>100</v>
      </c>
      <c r="R9" s="4">
        <v>100</v>
      </c>
      <c r="S9" s="13">
        <v>100</v>
      </c>
      <c r="T9" s="108" t="s">
        <v>71</v>
      </c>
      <c r="U9" s="8">
        <v>64.9</v>
      </c>
      <c r="V9" s="8">
        <v>66.3</v>
      </c>
      <c r="W9" s="8">
        <f>V9/U9*100</f>
        <v>102.15716486902926</v>
      </c>
      <c r="X9" s="108" t="s">
        <v>72</v>
      </c>
      <c r="Y9" s="4">
        <v>100</v>
      </c>
      <c r="Z9" s="4">
        <v>100</v>
      </c>
      <c r="AA9" s="4">
        <v>100</v>
      </c>
      <c r="AB9" s="108" t="s">
        <v>73</v>
      </c>
      <c r="AC9" s="4">
        <v>44.9</v>
      </c>
      <c r="AD9" s="4">
        <v>48.2</v>
      </c>
      <c r="AE9" s="8">
        <f>AD9/AC9*100</f>
        <v>107.34966592427617</v>
      </c>
      <c r="AF9" s="108" t="s">
        <v>74</v>
      </c>
      <c r="AG9" s="4">
        <v>75</v>
      </c>
      <c r="AH9" s="4">
        <v>76.8</v>
      </c>
      <c r="AI9" s="8">
        <f aca="true" t="shared" si="0" ref="AI9:AI18">AH9/AG9*100</f>
        <v>102.4</v>
      </c>
      <c r="AK9" s="2"/>
    </row>
    <row r="10" spans="1:35" ht="15.75">
      <c r="A10" s="16">
        <v>6</v>
      </c>
      <c r="B10" s="31" t="s">
        <v>6</v>
      </c>
      <c r="C10" s="14">
        <f>(G10+K10+O10+S10+W10+AA10+AE10+AI10)/8</f>
        <v>100</v>
      </c>
      <c r="D10" s="107"/>
      <c r="E10" s="4">
        <v>95</v>
      </c>
      <c r="F10" s="4">
        <v>95</v>
      </c>
      <c r="G10" s="8">
        <v>100</v>
      </c>
      <c r="H10" s="107"/>
      <c r="I10" s="4">
        <v>100</v>
      </c>
      <c r="J10" s="4">
        <v>100</v>
      </c>
      <c r="K10" s="4">
        <v>100</v>
      </c>
      <c r="L10" s="108"/>
      <c r="M10" s="4">
        <v>100</v>
      </c>
      <c r="N10" s="4">
        <v>100</v>
      </c>
      <c r="O10" s="4">
        <v>100</v>
      </c>
      <c r="P10" s="108"/>
      <c r="Q10" s="4">
        <v>100</v>
      </c>
      <c r="R10" s="4">
        <v>100</v>
      </c>
      <c r="S10" s="4">
        <v>100</v>
      </c>
      <c r="T10" s="108"/>
      <c r="U10" s="4">
        <v>48</v>
      </c>
      <c r="V10" s="4">
        <v>48</v>
      </c>
      <c r="W10" s="7">
        <f>V10/U10*100</f>
        <v>100</v>
      </c>
      <c r="X10" s="108"/>
      <c r="Y10" s="4">
        <v>100</v>
      </c>
      <c r="Z10" s="4">
        <v>100</v>
      </c>
      <c r="AA10" s="4">
        <v>100</v>
      </c>
      <c r="AB10" s="108"/>
      <c r="AC10" s="4">
        <v>61</v>
      </c>
      <c r="AD10" s="4">
        <v>61</v>
      </c>
      <c r="AE10" s="4">
        <v>100</v>
      </c>
      <c r="AF10" s="108"/>
      <c r="AG10" s="4">
        <v>70</v>
      </c>
      <c r="AH10" s="4">
        <v>70</v>
      </c>
      <c r="AI10" s="7">
        <f t="shared" si="0"/>
        <v>100</v>
      </c>
    </row>
    <row r="11" spans="1:35" ht="47.25">
      <c r="A11" s="16">
        <v>7</v>
      </c>
      <c r="B11" s="28" t="s">
        <v>8</v>
      </c>
      <c r="C11" s="14">
        <f>(G11+K11+O11+S11+W11+AA11+AE11+AI11)/8</f>
        <v>98.40932377049181</v>
      </c>
      <c r="D11" s="107"/>
      <c r="E11" s="4">
        <v>100</v>
      </c>
      <c r="F11" s="4">
        <v>94.1</v>
      </c>
      <c r="G11" s="8">
        <v>94.1</v>
      </c>
      <c r="H11" s="107"/>
      <c r="I11" s="4">
        <v>100</v>
      </c>
      <c r="J11" s="4">
        <v>100</v>
      </c>
      <c r="K11" s="4">
        <v>100</v>
      </c>
      <c r="L11" s="108"/>
      <c r="M11" s="4">
        <v>100</v>
      </c>
      <c r="N11" s="4">
        <v>100</v>
      </c>
      <c r="O11" s="4">
        <v>100</v>
      </c>
      <c r="P11" s="108"/>
      <c r="Q11" s="4">
        <v>100</v>
      </c>
      <c r="R11" s="4">
        <v>71.4</v>
      </c>
      <c r="S11" s="4">
        <v>71.4</v>
      </c>
      <c r="T11" s="108"/>
      <c r="U11" s="8">
        <v>42.7</v>
      </c>
      <c r="V11" s="8">
        <v>50</v>
      </c>
      <c r="W11" s="7">
        <f>V11/U11*100</f>
        <v>117.09601873536299</v>
      </c>
      <c r="X11" s="108"/>
      <c r="Y11" s="4">
        <v>100</v>
      </c>
      <c r="Z11" s="4">
        <v>100</v>
      </c>
      <c r="AA11" s="4">
        <v>100</v>
      </c>
      <c r="AB11" s="108"/>
      <c r="AC11" s="4">
        <v>56</v>
      </c>
      <c r="AD11" s="4">
        <v>57.5</v>
      </c>
      <c r="AE11" s="7">
        <f>AD11/AC11*100</f>
        <v>102.67857142857142</v>
      </c>
      <c r="AF11" s="108"/>
      <c r="AG11" s="4">
        <v>65</v>
      </c>
      <c r="AH11" s="4">
        <v>66.3</v>
      </c>
      <c r="AI11" s="7">
        <f t="shared" si="0"/>
        <v>102</v>
      </c>
    </row>
    <row r="12" spans="1:35" ht="47.25">
      <c r="A12" s="16">
        <v>8</v>
      </c>
      <c r="B12" s="28" t="s">
        <v>9</v>
      </c>
      <c r="C12" s="14">
        <f>(G12+K12+O12+S12+W12+AA12+AE12+AI12)/8</f>
        <v>116.45833333333334</v>
      </c>
      <c r="D12" s="107"/>
      <c r="E12" s="4">
        <v>100</v>
      </c>
      <c r="F12" s="4">
        <v>100</v>
      </c>
      <c r="G12" s="8">
        <f>F12/E12*100</f>
        <v>100</v>
      </c>
      <c r="H12" s="107"/>
      <c r="I12" s="4">
        <v>100</v>
      </c>
      <c r="J12" s="4">
        <v>100</v>
      </c>
      <c r="K12" s="4">
        <v>100</v>
      </c>
      <c r="L12" s="108"/>
      <c r="M12" s="4"/>
      <c r="N12" s="4"/>
      <c r="O12" s="4">
        <v>100</v>
      </c>
      <c r="P12" s="108"/>
      <c r="Q12" s="4">
        <v>100</v>
      </c>
      <c r="R12" s="4">
        <v>100</v>
      </c>
      <c r="S12" s="4">
        <v>100</v>
      </c>
      <c r="T12" s="108"/>
      <c r="U12" s="4">
        <v>12</v>
      </c>
      <c r="V12" s="4">
        <v>27.8</v>
      </c>
      <c r="W12" s="7">
        <f>V12/U12*100</f>
        <v>231.66666666666669</v>
      </c>
      <c r="X12" s="108"/>
      <c r="Y12" s="4">
        <v>100</v>
      </c>
      <c r="Z12" s="4">
        <v>100</v>
      </c>
      <c r="AA12" s="4">
        <v>100</v>
      </c>
      <c r="AB12" s="108"/>
      <c r="AC12" s="4">
        <v>80</v>
      </c>
      <c r="AD12" s="4">
        <v>80</v>
      </c>
      <c r="AE12" s="7">
        <f>AD12/AC12*100</f>
        <v>100</v>
      </c>
      <c r="AF12" s="108"/>
      <c r="AG12" s="4">
        <v>80</v>
      </c>
      <c r="AH12" s="4">
        <v>80</v>
      </c>
      <c r="AI12" s="7">
        <f t="shared" si="0"/>
        <v>100</v>
      </c>
    </row>
    <row r="13" spans="1:35" ht="47.25">
      <c r="A13" s="16">
        <v>9</v>
      </c>
      <c r="B13" s="28" t="s">
        <v>10</v>
      </c>
      <c r="C13" s="14">
        <f aca="true" t="shared" si="1" ref="C13:C18">(G13+K13+O13+S13+W13+AA13+AE13+AI13)/8</f>
        <v>116.49402173913043</v>
      </c>
      <c r="D13" s="107"/>
      <c r="E13" s="4">
        <v>100</v>
      </c>
      <c r="F13" s="4">
        <v>93.8</v>
      </c>
      <c r="G13" s="8">
        <v>93.8</v>
      </c>
      <c r="H13" s="107"/>
      <c r="I13" s="4">
        <v>100</v>
      </c>
      <c r="J13" s="4">
        <v>100</v>
      </c>
      <c r="K13" s="4">
        <v>100</v>
      </c>
      <c r="L13" s="108"/>
      <c r="M13" s="4">
        <v>100</v>
      </c>
      <c r="N13" s="4">
        <v>100</v>
      </c>
      <c r="O13" s="4">
        <v>100</v>
      </c>
      <c r="P13" s="108"/>
      <c r="Q13" s="4">
        <v>100</v>
      </c>
      <c r="R13" s="4">
        <v>100</v>
      </c>
      <c r="S13" s="4">
        <v>100</v>
      </c>
      <c r="T13" s="108"/>
      <c r="U13" s="4">
        <v>69</v>
      </c>
      <c r="V13" s="4">
        <v>66</v>
      </c>
      <c r="W13" s="7">
        <f>V13/U13*100</f>
        <v>95.65217391304348</v>
      </c>
      <c r="X13" s="108"/>
      <c r="Y13" s="4">
        <v>100</v>
      </c>
      <c r="Z13" s="4">
        <v>100</v>
      </c>
      <c r="AA13" s="4">
        <v>100</v>
      </c>
      <c r="AB13" s="108"/>
      <c r="AC13" s="4">
        <v>35</v>
      </c>
      <c r="AD13" s="4">
        <v>87.5</v>
      </c>
      <c r="AE13" s="7">
        <f>AD13/AC13*100</f>
        <v>250</v>
      </c>
      <c r="AF13" s="108"/>
      <c r="AG13" s="4">
        <v>80</v>
      </c>
      <c r="AH13" s="4">
        <v>74</v>
      </c>
      <c r="AI13" s="7">
        <f t="shared" si="0"/>
        <v>92.5</v>
      </c>
    </row>
    <row r="14" spans="1:35" ht="47.25">
      <c r="A14" s="16">
        <v>10</v>
      </c>
      <c r="B14" s="28" t="s">
        <v>11</v>
      </c>
      <c r="C14" s="14">
        <f t="shared" si="1"/>
        <v>117.55748500286202</v>
      </c>
      <c r="D14" s="107"/>
      <c r="E14" s="4">
        <v>100</v>
      </c>
      <c r="F14" s="4">
        <v>114.3</v>
      </c>
      <c r="G14" s="8">
        <v>114.3</v>
      </c>
      <c r="H14" s="107"/>
      <c r="I14" s="4">
        <v>100</v>
      </c>
      <c r="J14" s="4">
        <v>116.6</v>
      </c>
      <c r="K14" s="4">
        <v>116.6</v>
      </c>
      <c r="L14" s="108"/>
      <c r="M14" s="4">
        <v>100</v>
      </c>
      <c r="N14" s="4">
        <v>85.7</v>
      </c>
      <c r="O14" s="4">
        <v>100</v>
      </c>
      <c r="P14" s="108"/>
      <c r="Q14" s="4">
        <v>100</v>
      </c>
      <c r="R14" s="4">
        <v>85.7</v>
      </c>
      <c r="S14" s="4">
        <v>85.7</v>
      </c>
      <c r="T14" s="108"/>
      <c r="U14" s="4">
        <v>59.6</v>
      </c>
      <c r="V14" s="4">
        <v>64.1</v>
      </c>
      <c r="W14" s="7">
        <f aca="true" t="shared" si="2" ref="W14:W19">V14/U14*100</f>
        <v>107.55033557046978</v>
      </c>
      <c r="X14" s="108"/>
      <c r="Y14" s="4">
        <v>100</v>
      </c>
      <c r="Z14" s="4">
        <v>100</v>
      </c>
      <c r="AA14" s="4">
        <v>100</v>
      </c>
      <c r="AB14" s="108"/>
      <c r="AC14" s="4">
        <v>55.3</v>
      </c>
      <c r="AD14" s="4">
        <v>66.7</v>
      </c>
      <c r="AE14" s="7">
        <f aca="true" t="shared" si="3" ref="AE14:AE19">AD14/AC14*100</f>
        <v>120.61482820976492</v>
      </c>
      <c r="AF14" s="108"/>
      <c r="AG14" s="4">
        <v>51.1</v>
      </c>
      <c r="AH14" s="4">
        <v>100</v>
      </c>
      <c r="AI14" s="7">
        <f t="shared" si="0"/>
        <v>195.69471624266143</v>
      </c>
    </row>
    <row r="15" spans="1:35" ht="47.25">
      <c r="A15" s="16">
        <v>11</v>
      </c>
      <c r="B15" s="28" t="s">
        <v>12</v>
      </c>
      <c r="C15" s="14">
        <f t="shared" si="1"/>
        <v>94.54764877789586</v>
      </c>
      <c r="D15" s="107"/>
      <c r="E15" s="4">
        <v>94.1</v>
      </c>
      <c r="F15" s="4">
        <v>93.8</v>
      </c>
      <c r="G15" s="8">
        <f>F15/E15*100</f>
        <v>99.68119022316685</v>
      </c>
      <c r="H15" s="107"/>
      <c r="I15" s="4">
        <v>100</v>
      </c>
      <c r="J15" s="4">
        <v>106.7</v>
      </c>
      <c r="K15" s="4">
        <v>106.7</v>
      </c>
      <c r="L15" s="108"/>
      <c r="M15" s="4">
        <v>100</v>
      </c>
      <c r="N15" s="4">
        <v>100</v>
      </c>
      <c r="O15" s="4">
        <v>100</v>
      </c>
      <c r="P15" s="108"/>
      <c r="Q15" s="4">
        <v>100</v>
      </c>
      <c r="R15" s="4">
        <v>50</v>
      </c>
      <c r="S15" s="4">
        <v>50</v>
      </c>
      <c r="T15" s="108"/>
      <c r="U15" s="13">
        <v>88.2</v>
      </c>
      <c r="V15" s="4">
        <v>88.2</v>
      </c>
      <c r="W15" s="7">
        <f t="shared" si="2"/>
        <v>100</v>
      </c>
      <c r="X15" s="108"/>
      <c r="Y15" s="4">
        <v>100</v>
      </c>
      <c r="Z15" s="4">
        <v>100</v>
      </c>
      <c r="AA15" s="4">
        <v>100</v>
      </c>
      <c r="AB15" s="108"/>
      <c r="AC15" s="4">
        <v>50</v>
      </c>
      <c r="AD15" s="4">
        <v>50</v>
      </c>
      <c r="AE15" s="7">
        <f t="shared" si="3"/>
        <v>100</v>
      </c>
      <c r="AF15" s="108"/>
      <c r="AG15" s="4">
        <v>94.1</v>
      </c>
      <c r="AH15" s="4">
        <v>94.1</v>
      </c>
      <c r="AI15" s="7">
        <f t="shared" si="0"/>
        <v>100</v>
      </c>
    </row>
    <row r="16" spans="1:35" ht="47.25">
      <c r="A16" s="16">
        <v>12</v>
      </c>
      <c r="B16" s="28" t="s">
        <v>13</v>
      </c>
      <c r="C16" s="14">
        <f t="shared" si="1"/>
        <v>100.51299589603283</v>
      </c>
      <c r="D16" s="107"/>
      <c r="E16" s="4">
        <v>100</v>
      </c>
      <c r="F16" s="4">
        <v>100</v>
      </c>
      <c r="G16" s="8">
        <v>100</v>
      </c>
      <c r="H16" s="107"/>
      <c r="I16" s="4">
        <v>100</v>
      </c>
      <c r="J16" s="4">
        <v>100</v>
      </c>
      <c r="K16" s="4">
        <v>100</v>
      </c>
      <c r="L16" s="108"/>
      <c r="M16" s="4">
        <v>100</v>
      </c>
      <c r="N16" s="4">
        <v>100</v>
      </c>
      <c r="O16" s="4">
        <v>100</v>
      </c>
      <c r="P16" s="108"/>
      <c r="Q16" s="4">
        <v>100</v>
      </c>
      <c r="R16" s="4">
        <v>100</v>
      </c>
      <c r="S16" s="4">
        <v>100</v>
      </c>
      <c r="T16" s="108"/>
      <c r="U16" s="4">
        <v>86</v>
      </c>
      <c r="V16" s="4">
        <v>87</v>
      </c>
      <c r="W16" s="7">
        <f t="shared" si="2"/>
        <v>101.16279069767442</v>
      </c>
      <c r="X16" s="108"/>
      <c r="Y16" s="4">
        <v>100</v>
      </c>
      <c r="Z16" s="4">
        <v>100</v>
      </c>
      <c r="AA16" s="4">
        <v>100</v>
      </c>
      <c r="AB16" s="108"/>
      <c r="AC16" s="4">
        <v>55</v>
      </c>
      <c r="AD16" s="4">
        <v>55</v>
      </c>
      <c r="AE16" s="7">
        <f t="shared" si="3"/>
        <v>100</v>
      </c>
      <c r="AF16" s="108"/>
      <c r="AG16" s="4">
        <v>68</v>
      </c>
      <c r="AH16" s="4">
        <v>70</v>
      </c>
      <c r="AI16" s="7">
        <f t="shared" si="0"/>
        <v>102.94117647058823</v>
      </c>
    </row>
    <row r="17" spans="1:35" ht="47.25">
      <c r="A17" s="16">
        <v>13</v>
      </c>
      <c r="B17" s="28" t="s">
        <v>14</v>
      </c>
      <c r="C17" s="14">
        <f t="shared" si="1"/>
        <v>97.6375</v>
      </c>
      <c r="D17" s="107"/>
      <c r="E17" s="4">
        <v>100</v>
      </c>
      <c r="F17" s="4">
        <v>88.8</v>
      </c>
      <c r="G17" s="8">
        <v>88.8</v>
      </c>
      <c r="H17" s="107"/>
      <c r="I17" s="4">
        <v>100</v>
      </c>
      <c r="J17" s="4">
        <v>100</v>
      </c>
      <c r="K17" s="4">
        <v>100</v>
      </c>
      <c r="L17" s="108"/>
      <c r="M17" s="4">
        <v>100</v>
      </c>
      <c r="N17" s="4">
        <v>100</v>
      </c>
      <c r="O17" s="4">
        <v>100</v>
      </c>
      <c r="P17" s="108"/>
      <c r="Q17" s="4">
        <v>100</v>
      </c>
      <c r="R17" s="4">
        <v>92.3</v>
      </c>
      <c r="S17" s="4">
        <v>92.3</v>
      </c>
      <c r="T17" s="108"/>
      <c r="U17" s="4">
        <v>100</v>
      </c>
      <c r="V17" s="4">
        <v>100</v>
      </c>
      <c r="W17" s="7">
        <f t="shared" si="2"/>
        <v>100</v>
      </c>
      <c r="X17" s="108"/>
      <c r="Y17" s="4">
        <v>100</v>
      </c>
      <c r="Z17" s="4">
        <v>100</v>
      </c>
      <c r="AA17" s="4">
        <v>100</v>
      </c>
      <c r="AB17" s="108"/>
      <c r="AC17" s="4">
        <v>48.3</v>
      </c>
      <c r="AD17" s="4">
        <v>48.3</v>
      </c>
      <c r="AE17" s="7">
        <f t="shared" si="3"/>
        <v>100</v>
      </c>
      <c r="AF17" s="108"/>
      <c r="AG17" s="4">
        <v>46.1</v>
      </c>
      <c r="AH17" s="4">
        <v>46.1</v>
      </c>
      <c r="AI17" s="7">
        <f t="shared" si="0"/>
        <v>100</v>
      </c>
    </row>
    <row r="18" spans="1:35" ht="47.25">
      <c r="A18" s="16">
        <v>14</v>
      </c>
      <c r="B18" s="28" t="s">
        <v>15</v>
      </c>
      <c r="C18" s="14">
        <f t="shared" si="1"/>
        <v>86.51708839775847</v>
      </c>
      <c r="D18" s="107"/>
      <c r="E18" s="4">
        <v>100</v>
      </c>
      <c r="F18" s="4">
        <v>92.3</v>
      </c>
      <c r="G18" s="8">
        <v>92.3</v>
      </c>
      <c r="H18" s="107"/>
      <c r="I18" s="4">
        <v>100</v>
      </c>
      <c r="J18" s="4">
        <v>85.7</v>
      </c>
      <c r="K18" s="4">
        <v>85.7</v>
      </c>
      <c r="L18" s="108"/>
      <c r="M18" s="4">
        <v>100</v>
      </c>
      <c r="N18" s="4">
        <v>100</v>
      </c>
      <c r="O18" s="4">
        <v>100</v>
      </c>
      <c r="P18" s="108"/>
      <c r="Q18" s="4"/>
      <c r="R18" s="4"/>
      <c r="S18" s="4"/>
      <c r="T18" s="108"/>
      <c r="U18" s="8">
        <v>44.7</v>
      </c>
      <c r="V18" s="8">
        <v>46.8</v>
      </c>
      <c r="W18" s="7">
        <f t="shared" si="2"/>
        <v>104.69798657718118</v>
      </c>
      <c r="X18" s="108"/>
      <c r="Y18" s="4">
        <v>100</v>
      </c>
      <c r="Z18" s="4">
        <v>100</v>
      </c>
      <c r="AA18" s="4">
        <v>100</v>
      </c>
      <c r="AB18" s="108"/>
      <c r="AC18" s="4">
        <v>71.6</v>
      </c>
      <c r="AD18" s="4">
        <v>75</v>
      </c>
      <c r="AE18" s="7">
        <f t="shared" si="3"/>
        <v>104.74860335195531</v>
      </c>
      <c r="AF18" s="108"/>
      <c r="AG18" s="4">
        <v>59.7</v>
      </c>
      <c r="AH18" s="4">
        <v>62.5</v>
      </c>
      <c r="AI18" s="7">
        <f t="shared" si="0"/>
        <v>104.69011725293132</v>
      </c>
    </row>
    <row r="19" spans="1:35" ht="47.25">
      <c r="A19" s="16">
        <v>15</v>
      </c>
      <c r="B19" s="28" t="s">
        <v>16</v>
      </c>
      <c r="C19" s="14">
        <f>(G19+K19+W19+AE19+AI19)/5</f>
        <v>101.52671755725191</v>
      </c>
      <c r="D19" s="107"/>
      <c r="E19" s="4">
        <v>100</v>
      </c>
      <c r="F19" s="4">
        <v>100</v>
      </c>
      <c r="G19" s="8">
        <v>100</v>
      </c>
      <c r="H19" s="107"/>
      <c r="I19" s="4">
        <v>100</v>
      </c>
      <c r="J19" s="4">
        <v>100</v>
      </c>
      <c r="K19" s="4">
        <v>100</v>
      </c>
      <c r="L19" s="108"/>
      <c r="M19" s="4">
        <v>100</v>
      </c>
      <c r="N19" s="4">
        <v>100</v>
      </c>
      <c r="O19" s="4"/>
      <c r="P19" s="108"/>
      <c r="Q19" s="4"/>
      <c r="R19" s="4"/>
      <c r="S19" s="4"/>
      <c r="T19" s="108"/>
      <c r="U19" s="4">
        <v>46.2</v>
      </c>
      <c r="V19" s="4">
        <v>46.2</v>
      </c>
      <c r="W19" s="7">
        <f t="shared" si="2"/>
        <v>100</v>
      </c>
      <c r="X19" s="108"/>
      <c r="Y19" s="4">
        <v>100</v>
      </c>
      <c r="Z19" s="4">
        <v>100</v>
      </c>
      <c r="AA19" s="4"/>
      <c r="AB19" s="108"/>
      <c r="AC19" s="4">
        <v>78.6</v>
      </c>
      <c r="AD19" s="4">
        <v>84.6</v>
      </c>
      <c r="AE19" s="7">
        <f t="shared" si="3"/>
        <v>107.63358778625954</v>
      </c>
      <c r="AF19" s="108"/>
      <c r="AG19" s="4">
        <v>100</v>
      </c>
      <c r="AH19" s="4">
        <v>100</v>
      </c>
      <c r="AI19" s="4">
        <v>100</v>
      </c>
    </row>
    <row r="20" spans="1:35" ht="42" customHeight="1">
      <c r="A20" s="16"/>
      <c r="B20" s="3" t="s">
        <v>35</v>
      </c>
      <c r="C20" s="9"/>
      <c r="D20" s="1"/>
      <c r="E20" s="4"/>
      <c r="F20" s="4"/>
      <c r="G20" s="4"/>
      <c r="H20" s="1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7"/>
      <c r="AC20" s="4"/>
      <c r="AD20" s="4"/>
      <c r="AE20" s="4"/>
      <c r="AF20" s="4"/>
      <c r="AG20" s="4"/>
      <c r="AH20" s="4"/>
      <c r="AI20" s="4"/>
    </row>
    <row r="21" spans="1:35" ht="104.25" customHeight="1">
      <c r="A21" s="16">
        <v>16</v>
      </c>
      <c r="B21" s="28" t="s">
        <v>0</v>
      </c>
      <c r="C21" s="14">
        <f>(G21+K21+O21)/3</f>
        <v>80.25929229854297</v>
      </c>
      <c r="D21" s="107" t="s">
        <v>79</v>
      </c>
      <c r="E21" s="4">
        <v>59</v>
      </c>
      <c r="F21" s="4">
        <v>53</v>
      </c>
      <c r="G21" s="7">
        <f>F21/E21*100</f>
        <v>89.83050847457628</v>
      </c>
      <c r="H21" s="107" t="s">
        <v>80</v>
      </c>
      <c r="I21" s="4">
        <v>76</v>
      </c>
      <c r="J21" s="4">
        <v>60</v>
      </c>
      <c r="K21" s="7">
        <f>J21/I21*100</f>
        <v>78.94736842105263</v>
      </c>
      <c r="L21" s="109" t="s">
        <v>81</v>
      </c>
      <c r="M21" s="4">
        <v>10</v>
      </c>
      <c r="N21" s="4">
        <v>7.2</v>
      </c>
      <c r="O21" s="4">
        <f>N21/M21*100</f>
        <v>72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7"/>
      <c r="AC21" s="4"/>
      <c r="AD21" s="4"/>
      <c r="AE21" s="4"/>
      <c r="AF21" s="4"/>
      <c r="AG21" s="4"/>
      <c r="AH21" s="4"/>
      <c r="AI21" s="4"/>
    </row>
    <row r="22" spans="1:35" ht="72.75" customHeight="1">
      <c r="A22" s="16">
        <v>17</v>
      </c>
      <c r="B22" s="28" t="s">
        <v>7</v>
      </c>
      <c r="C22" s="14">
        <f>(G22+K22+O22)/3</f>
        <v>99.80029261603879</v>
      </c>
      <c r="D22" s="107"/>
      <c r="E22" s="4">
        <v>47.3</v>
      </c>
      <c r="F22" s="4">
        <v>50</v>
      </c>
      <c r="G22" s="4">
        <f>F22/E22*100</f>
        <v>105.70824524312896</v>
      </c>
      <c r="H22" s="107"/>
      <c r="I22" s="4">
        <v>94.7</v>
      </c>
      <c r="J22" s="4">
        <v>77.8</v>
      </c>
      <c r="K22" s="7">
        <f>J22/I22*100</f>
        <v>82.15417106652586</v>
      </c>
      <c r="L22" s="109"/>
      <c r="M22" s="4">
        <v>2.6</v>
      </c>
      <c r="N22" s="4">
        <v>2.9</v>
      </c>
      <c r="O22" s="8">
        <f>N22/M22*100</f>
        <v>111.53846153846155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7"/>
      <c r="AC22" s="4"/>
      <c r="AD22" s="4"/>
      <c r="AE22" s="4"/>
      <c r="AF22" s="4"/>
      <c r="AG22" s="4"/>
      <c r="AH22" s="4"/>
      <c r="AI22" s="4"/>
    </row>
    <row r="23" spans="1:35" ht="18.75">
      <c r="A23" s="16"/>
      <c r="B23" s="3" t="s">
        <v>36</v>
      </c>
      <c r="C23" s="9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55.5" customHeight="1">
      <c r="A24" s="16">
        <v>18</v>
      </c>
      <c r="B24" s="28" t="s">
        <v>17</v>
      </c>
      <c r="C24" s="14">
        <f>(G24+K24+O24+S24)/4</f>
        <v>97.59896609538004</v>
      </c>
      <c r="D24" s="110" t="s">
        <v>103</v>
      </c>
      <c r="E24" s="4">
        <v>100</v>
      </c>
      <c r="F24" s="4">
        <v>100</v>
      </c>
      <c r="G24" s="4">
        <v>100</v>
      </c>
      <c r="H24" s="108" t="s">
        <v>104</v>
      </c>
      <c r="I24" s="4">
        <v>100</v>
      </c>
      <c r="J24" s="4">
        <v>80</v>
      </c>
      <c r="K24" s="4">
        <v>80</v>
      </c>
      <c r="L24" s="108" t="s">
        <v>101</v>
      </c>
      <c r="M24" s="13">
        <v>21472</v>
      </c>
      <c r="N24" s="4">
        <v>21557</v>
      </c>
      <c r="O24" s="8">
        <f>N24/M24*100</f>
        <v>100.39586438152013</v>
      </c>
      <c r="P24" s="108" t="s">
        <v>102</v>
      </c>
      <c r="Q24" s="4">
        <v>100</v>
      </c>
      <c r="R24" s="4">
        <v>110</v>
      </c>
      <c r="S24" s="4">
        <v>110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47.25">
      <c r="A25" s="16">
        <v>19</v>
      </c>
      <c r="B25" s="28" t="s">
        <v>18</v>
      </c>
      <c r="C25" s="14">
        <f aca="true" t="shared" si="4" ref="C25:C32">(G25+K25+O25+S25)/4</f>
        <v>90</v>
      </c>
      <c r="D25" s="110"/>
      <c r="E25" s="4">
        <v>100</v>
      </c>
      <c r="F25" s="4">
        <v>60</v>
      </c>
      <c r="G25" s="4">
        <v>60</v>
      </c>
      <c r="H25" s="108"/>
      <c r="I25" s="4">
        <v>100</v>
      </c>
      <c r="J25" s="4">
        <v>200</v>
      </c>
      <c r="K25" s="4">
        <v>100</v>
      </c>
      <c r="L25" s="108"/>
      <c r="M25" s="13">
        <v>2965</v>
      </c>
      <c r="N25" s="4">
        <v>2965</v>
      </c>
      <c r="O25" s="8">
        <f>N25/M25*100</f>
        <v>100</v>
      </c>
      <c r="P25" s="108"/>
      <c r="Q25" s="4">
        <v>100</v>
      </c>
      <c r="R25" s="4">
        <v>100</v>
      </c>
      <c r="S25" s="4">
        <v>100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78.75">
      <c r="A26" s="16">
        <v>20</v>
      </c>
      <c r="B26" s="27" t="s">
        <v>19</v>
      </c>
      <c r="C26" s="14">
        <f t="shared" si="4"/>
        <v>86.57445341199285</v>
      </c>
      <c r="D26" s="110"/>
      <c r="E26" s="13">
        <v>100</v>
      </c>
      <c r="F26" s="13">
        <v>100</v>
      </c>
      <c r="G26" s="13">
        <v>100</v>
      </c>
      <c r="H26" s="108"/>
      <c r="I26" s="13">
        <v>42</v>
      </c>
      <c r="J26" s="13">
        <v>17</v>
      </c>
      <c r="K26" s="18">
        <f>J26/I26*100</f>
        <v>40.476190476190474</v>
      </c>
      <c r="L26" s="108"/>
      <c r="M26" s="13">
        <v>6974</v>
      </c>
      <c r="N26" s="8">
        <v>7380</v>
      </c>
      <c r="O26" s="8">
        <f aca="true" t="shared" si="5" ref="O26:O32">N26/M26*100</f>
        <v>105.8216231717809</v>
      </c>
      <c r="P26" s="108"/>
      <c r="Q26" s="13">
        <v>100</v>
      </c>
      <c r="R26" s="13">
        <v>100</v>
      </c>
      <c r="S26" s="4">
        <v>100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63">
      <c r="A27" s="16">
        <v>21</v>
      </c>
      <c r="B27" s="28" t="s">
        <v>20</v>
      </c>
      <c r="C27" s="14">
        <f t="shared" si="4"/>
        <v>116.1979895104895</v>
      </c>
      <c r="D27" s="110"/>
      <c r="E27" s="4">
        <v>100</v>
      </c>
      <c r="F27" s="4">
        <v>100</v>
      </c>
      <c r="G27" s="4">
        <v>100</v>
      </c>
      <c r="H27" s="108"/>
      <c r="I27" s="4">
        <v>100</v>
      </c>
      <c r="J27" s="4">
        <v>150</v>
      </c>
      <c r="K27" s="4">
        <v>150</v>
      </c>
      <c r="L27" s="108"/>
      <c r="M27" s="13">
        <v>18304</v>
      </c>
      <c r="N27" s="4">
        <v>18632</v>
      </c>
      <c r="O27" s="8">
        <f t="shared" si="5"/>
        <v>101.79195804195804</v>
      </c>
      <c r="P27" s="108"/>
      <c r="Q27" s="4">
        <v>100</v>
      </c>
      <c r="R27" s="4">
        <v>113</v>
      </c>
      <c r="S27" s="4">
        <v>113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47.25">
      <c r="A28" s="16">
        <v>22</v>
      </c>
      <c r="B28" s="28" t="s">
        <v>21</v>
      </c>
      <c r="C28" s="14">
        <f t="shared" si="4"/>
        <v>112.02776907001044</v>
      </c>
      <c r="D28" s="110"/>
      <c r="E28" s="13">
        <v>60</v>
      </c>
      <c r="F28" s="13">
        <v>80</v>
      </c>
      <c r="G28" s="4">
        <f>F28/E28*100</f>
        <v>133.33333333333331</v>
      </c>
      <c r="H28" s="108"/>
      <c r="I28" s="4">
        <v>100</v>
      </c>
      <c r="J28" s="4">
        <v>100</v>
      </c>
      <c r="K28" s="4">
        <v>100</v>
      </c>
      <c r="L28" s="108"/>
      <c r="M28" s="13">
        <v>5104</v>
      </c>
      <c r="N28" s="4">
        <v>7318</v>
      </c>
      <c r="O28" s="8">
        <f t="shared" si="5"/>
        <v>143.37774294670845</v>
      </c>
      <c r="P28" s="108"/>
      <c r="Q28" s="4">
        <v>100</v>
      </c>
      <c r="R28" s="4">
        <v>71.4</v>
      </c>
      <c r="S28" s="4">
        <v>71.4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47.25">
      <c r="A29" s="16">
        <v>23</v>
      </c>
      <c r="B29" s="28" t="s">
        <v>22</v>
      </c>
      <c r="C29" s="14">
        <f t="shared" si="4"/>
        <v>108.24675324675324</v>
      </c>
      <c r="D29" s="110"/>
      <c r="E29" s="4">
        <v>100</v>
      </c>
      <c r="F29" s="4">
        <v>100</v>
      </c>
      <c r="G29" s="4">
        <f>F29/E29*100</f>
        <v>100</v>
      </c>
      <c r="H29" s="108"/>
      <c r="I29" s="4">
        <v>100</v>
      </c>
      <c r="J29" s="4">
        <v>100</v>
      </c>
      <c r="K29" s="4">
        <v>100</v>
      </c>
      <c r="L29" s="108"/>
      <c r="M29" s="13">
        <v>6160</v>
      </c>
      <c r="N29" s="4">
        <v>6960</v>
      </c>
      <c r="O29" s="8">
        <f t="shared" si="5"/>
        <v>112.98701298701299</v>
      </c>
      <c r="P29" s="108"/>
      <c r="Q29" s="4">
        <v>100</v>
      </c>
      <c r="R29" s="4">
        <v>120</v>
      </c>
      <c r="S29" s="4">
        <v>120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47.25">
      <c r="A30" s="16">
        <v>24</v>
      </c>
      <c r="B30" s="28" t="s">
        <v>23</v>
      </c>
      <c r="C30" s="14">
        <f t="shared" si="4"/>
        <v>97.84375</v>
      </c>
      <c r="D30" s="110"/>
      <c r="E30" s="4">
        <v>50</v>
      </c>
      <c r="F30" s="4">
        <v>50</v>
      </c>
      <c r="G30" s="4">
        <f>F30/E30*100</f>
        <v>100</v>
      </c>
      <c r="H30" s="108"/>
      <c r="I30" s="4">
        <v>100</v>
      </c>
      <c r="J30" s="4">
        <v>50</v>
      </c>
      <c r="K30" s="4">
        <v>100</v>
      </c>
      <c r="L30" s="108"/>
      <c r="M30" s="13">
        <v>4800</v>
      </c>
      <c r="N30" s="4">
        <v>4386</v>
      </c>
      <c r="O30" s="8">
        <f t="shared" si="5"/>
        <v>91.375</v>
      </c>
      <c r="P30" s="108"/>
      <c r="Q30" s="4">
        <v>100</v>
      </c>
      <c r="R30" s="4">
        <v>100</v>
      </c>
      <c r="S30" s="4">
        <v>100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47.25">
      <c r="A31" s="16">
        <v>25</v>
      </c>
      <c r="B31" s="28" t="s">
        <v>24</v>
      </c>
      <c r="C31" s="14">
        <f t="shared" si="4"/>
        <v>103.16287878787878</v>
      </c>
      <c r="D31" s="110"/>
      <c r="E31" s="4">
        <v>33</v>
      </c>
      <c r="F31" s="4">
        <v>33</v>
      </c>
      <c r="G31" s="4">
        <f>F31/E31*100</f>
        <v>100</v>
      </c>
      <c r="H31" s="108"/>
      <c r="I31" s="4">
        <v>100</v>
      </c>
      <c r="J31" s="4">
        <v>0</v>
      </c>
      <c r="K31" s="4">
        <v>100</v>
      </c>
      <c r="L31" s="108"/>
      <c r="M31" s="13">
        <v>2640</v>
      </c>
      <c r="N31" s="4">
        <v>2974</v>
      </c>
      <c r="O31" s="8">
        <f t="shared" si="5"/>
        <v>112.65151515151514</v>
      </c>
      <c r="P31" s="108"/>
      <c r="Q31" s="4">
        <v>100</v>
      </c>
      <c r="R31" s="4">
        <v>100</v>
      </c>
      <c r="S31" s="4">
        <v>100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47.25">
      <c r="A32" s="16">
        <v>26</v>
      </c>
      <c r="B32" s="28" t="s">
        <v>25</v>
      </c>
      <c r="C32" s="14">
        <f t="shared" si="4"/>
        <v>107.78645833333334</v>
      </c>
      <c r="D32" s="110"/>
      <c r="E32" s="4">
        <v>66.6</v>
      </c>
      <c r="F32" s="4">
        <v>66.6</v>
      </c>
      <c r="G32" s="4">
        <f>F32/E32*100</f>
        <v>100</v>
      </c>
      <c r="H32" s="108"/>
      <c r="I32" s="4">
        <v>66.6</v>
      </c>
      <c r="J32" s="4">
        <v>66.6</v>
      </c>
      <c r="K32" s="4">
        <v>100</v>
      </c>
      <c r="L32" s="108"/>
      <c r="M32" s="13">
        <v>1920</v>
      </c>
      <c r="N32" s="4">
        <v>2038</v>
      </c>
      <c r="O32" s="8">
        <f t="shared" si="5"/>
        <v>106.14583333333334</v>
      </c>
      <c r="P32" s="108"/>
      <c r="Q32" s="4">
        <v>100</v>
      </c>
      <c r="R32" s="4">
        <v>125</v>
      </c>
      <c r="S32" s="4">
        <v>125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8.75">
      <c r="A33" s="16"/>
      <c r="B33" s="3" t="s">
        <v>37</v>
      </c>
      <c r="C33" s="9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1.25" customHeight="1">
      <c r="A34" s="16">
        <v>27</v>
      </c>
      <c r="B34" s="28" t="s">
        <v>26</v>
      </c>
      <c r="C34" s="14">
        <f>(G34+K34+O34)/3</f>
        <v>162.7987421383648</v>
      </c>
      <c r="D34" s="1" t="s">
        <v>106</v>
      </c>
      <c r="E34" s="4">
        <v>100</v>
      </c>
      <c r="F34" s="4">
        <v>145</v>
      </c>
      <c r="G34" s="4">
        <v>145</v>
      </c>
      <c r="H34" s="5" t="s">
        <v>107</v>
      </c>
      <c r="I34" s="4">
        <v>100</v>
      </c>
      <c r="J34" s="4">
        <v>100</v>
      </c>
      <c r="K34" s="4">
        <v>100</v>
      </c>
      <c r="L34" s="5" t="s">
        <v>108</v>
      </c>
      <c r="M34" s="8">
        <v>10.6</v>
      </c>
      <c r="N34" s="8">
        <v>25.8</v>
      </c>
      <c r="O34" s="8">
        <f>N34/M34*100</f>
        <v>243.39622641509436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78.75">
      <c r="A35" s="16">
        <v>29</v>
      </c>
      <c r="B35" s="1" t="s">
        <v>27</v>
      </c>
      <c r="C35" s="14">
        <v>100</v>
      </c>
      <c r="D35" s="1" t="s">
        <v>57</v>
      </c>
      <c r="E35" s="4" t="s">
        <v>58</v>
      </c>
      <c r="F35" s="4">
        <v>10</v>
      </c>
      <c r="G35" s="4">
        <v>100</v>
      </c>
      <c r="H35" s="19" t="s">
        <v>59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220.5">
      <c r="A36" s="16">
        <v>30</v>
      </c>
      <c r="B36" s="28" t="s">
        <v>28</v>
      </c>
      <c r="C36" s="14">
        <f>(G36+K36+O36+S36)/4</f>
        <v>103.57142857142858</v>
      </c>
      <c r="D36" s="1" t="s">
        <v>60</v>
      </c>
      <c r="E36" s="8">
        <v>1.4</v>
      </c>
      <c r="F36" s="8">
        <v>1.4</v>
      </c>
      <c r="G36" s="7">
        <f>F36/E36*100</f>
        <v>100</v>
      </c>
      <c r="H36" s="1" t="s">
        <v>82</v>
      </c>
      <c r="I36" s="8">
        <v>0.7</v>
      </c>
      <c r="J36" s="8">
        <v>0.8</v>
      </c>
      <c r="K36" s="7">
        <f>J36/I36*100</f>
        <v>114.2857142857143</v>
      </c>
      <c r="L36" s="5" t="s">
        <v>75</v>
      </c>
      <c r="M36" s="8">
        <v>33.3</v>
      </c>
      <c r="N36" s="4">
        <v>33.3</v>
      </c>
      <c r="O36" s="4">
        <v>100</v>
      </c>
      <c r="P36" s="5" t="s">
        <v>76</v>
      </c>
      <c r="Q36" s="4">
        <v>34.1</v>
      </c>
      <c r="R36" s="4">
        <v>34.1</v>
      </c>
      <c r="S36" s="7">
        <f>R36/Q36*100</f>
        <v>100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31.5">
      <c r="A37" s="16">
        <v>31</v>
      </c>
      <c r="B37" s="28" t="s">
        <v>1</v>
      </c>
      <c r="C37" s="14">
        <v>100</v>
      </c>
      <c r="D37" s="1" t="s">
        <v>39</v>
      </c>
      <c r="E37" s="13">
        <v>100</v>
      </c>
      <c r="F37" s="13">
        <v>100</v>
      </c>
      <c r="G37" s="4">
        <v>100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47.25">
      <c r="A38" s="16">
        <v>32</v>
      </c>
      <c r="B38" s="1" t="s">
        <v>29</v>
      </c>
      <c r="C38" s="14">
        <v>98</v>
      </c>
      <c r="D38" s="1"/>
      <c r="E38" s="4"/>
      <c r="F38" s="4"/>
      <c r="G38" s="4"/>
      <c r="H38" s="1"/>
      <c r="I38" s="4"/>
      <c r="J38" s="4"/>
      <c r="K38" s="4"/>
      <c r="L38" s="5"/>
      <c r="M38" s="4"/>
      <c r="N38" s="4"/>
      <c r="O38" s="4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</sheetData>
  <sheetProtection/>
  <mergeCells count="16">
    <mergeCell ref="D24:D32"/>
    <mergeCell ref="H24:H32"/>
    <mergeCell ref="L24:L32"/>
    <mergeCell ref="P24:P32"/>
    <mergeCell ref="AF9:AF19"/>
    <mergeCell ref="D21:D22"/>
    <mergeCell ref="H21:H22"/>
    <mergeCell ref="L21:L22"/>
    <mergeCell ref="P9:P19"/>
    <mergeCell ref="T9:T19"/>
    <mergeCell ref="B1:I1"/>
    <mergeCell ref="D9:D19"/>
    <mergeCell ref="H9:H19"/>
    <mergeCell ref="L9:L19"/>
    <mergeCell ref="X9:X19"/>
    <mergeCell ref="AB9:AB19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8"/>
  <sheetViews>
    <sheetView view="pageBreakPreview" zoomScale="75" zoomScaleSheetLayoutView="75" zoomScalePageLayoutView="0" workbookViewId="0" topLeftCell="A1">
      <selection activeCell="B2" sqref="B2:Z2"/>
    </sheetView>
  </sheetViews>
  <sheetFormatPr defaultColWidth="9.00390625" defaultRowHeight="12.75"/>
  <cols>
    <col min="1" max="1" width="4.00390625" style="0" customWidth="1"/>
    <col min="2" max="2" width="55.375" style="0" customWidth="1"/>
    <col min="3" max="3" width="16.25390625" style="0" customWidth="1"/>
    <col min="4" max="4" width="12.375" style="0" customWidth="1"/>
    <col min="5" max="5" width="8.00390625" style="0" customWidth="1"/>
    <col min="6" max="6" width="7.875" style="0" customWidth="1"/>
    <col min="8" max="8" width="11.75390625" style="0" customWidth="1"/>
    <col min="10" max="10" width="10.375" style="0" bestFit="1" customWidth="1"/>
    <col min="12" max="12" width="12.125" style="0" customWidth="1"/>
    <col min="13" max="13" width="9.75390625" style="0" customWidth="1"/>
    <col min="16" max="16" width="12.75390625" style="0" customWidth="1"/>
    <col min="20" max="20" width="14.75390625" style="0" customWidth="1"/>
    <col min="24" max="24" width="13.00390625" style="0" customWidth="1"/>
    <col min="28" max="28" width="13.25390625" style="0" customWidth="1"/>
  </cols>
  <sheetData>
    <row r="1" ht="18" customHeight="1">
      <c r="B1" t="s">
        <v>195</v>
      </c>
    </row>
    <row r="2" spans="2:26" ht="24.75" customHeight="1">
      <c r="B2" s="123" t="s">
        <v>191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55" ht="76.5">
      <c r="A3" s="80"/>
      <c r="B3" s="81" t="s">
        <v>99</v>
      </c>
      <c r="C3" s="82" t="s">
        <v>91</v>
      </c>
      <c r="D3" s="82" t="s">
        <v>38</v>
      </c>
      <c r="E3" s="83" t="s">
        <v>30</v>
      </c>
      <c r="F3" s="83" t="s">
        <v>31</v>
      </c>
      <c r="G3" s="82" t="s">
        <v>32</v>
      </c>
      <c r="H3" s="82" t="s">
        <v>38</v>
      </c>
      <c r="I3" s="83" t="s">
        <v>30</v>
      </c>
      <c r="J3" s="83" t="s">
        <v>31</v>
      </c>
      <c r="K3" s="82" t="s">
        <v>32</v>
      </c>
      <c r="L3" s="82" t="s">
        <v>38</v>
      </c>
      <c r="M3" s="83" t="s">
        <v>30</v>
      </c>
      <c r="N3" s="83" t="s">
        <v>31</v>
      </c>
      <c r="O3" s="82" t="s">
        <v>32</v>
      </c>
      <c r="P3" s="82" t="s">
        <v>38</v>
      </c>
      <c r="Q3" s="83" t="s">
        <v>30</v>
      </c>
      <c r="R3" s="83" t="s">
        <v>31</v>
      </c>
      <c r="S3" s="82" t="s">
        <v>32</v>
      </c>
      <c r="T3" s="82" t="s">
        <v>38</v>
      </c>
      <c r="U3" s="83" t="s">
        <v>30</v>
      </c>
      <c r="V3" s="83" t="s">
        <v>31</v>
      </c>
      <c r="W3" s="82" t="s">
        <v>32</v>
      </c>
      <c r="X3" s="82" t="s">
        <v>38</v>
      </c>
      <c r="Y3" s="83" t="s">
        <v>30</v>
      </c>
      <c r="Z3" s="83" t="s">
        <v>31</v>
      </c>
      <c r="AA3" s="82" t="s">
        <v>32</v>
      </c>
      <c r="AB3" s="82" t="s">
        <v>38</v>
      </c>
      <c r="AC3" s="83" t="s">
        <v>30</v>
      </c>
      <c r="AD3" s="83" t="s">
        <v>31</v>
      </c>
      <c r="AE3" s="82" t="s">
        <v>32</v>
      </c>
      <c r="AF3" s="82" t="s">
        <v>38</v>
      </c>
      <c r="AG3" s="83" t="s">
        <v>30</v>
      </c>
      <c r="AH3" s="83" t="s">
        <v>31</v>
      </c>
      <c r="AI3" s="82" t="s">
        <v>32</v>
      </c>
      <c r="AJ3" s="82" t="s">
        <v>38</v>
      </c>
      <c r="AK3" s="83" t="s">
        <v>30</v>
      </c>
      <c r="AL3" s="83" t="s">
        <v>31</v>
      </c>
      <c r="AM3" s="82" t="s">
        <v>32</v>
      </c>
      <c r="AN3" s="82" t="s">
        <v>38</v>
      </c>
      <c r="AO3" s="83" t="s">
        <v>30</v>
      </c>
      <c r="AP3" s="83" t="s">
        <v>31</v>
      </c>
      <c r="AQ3" s="82" t="s">
        <v>32</v>
      </c>
      <c r="AR3" s="82" t="s">
        <v>38</v>
      </c>
      <c r="AS3" s="83" t="s">
        <v>30</v>
      </c>
      <c r="AT3" s="83" t="s">
        <v>31</v>
      </c>
      <c r="AU3" s="82" t="s">
        <v>32</v>
      </c>
      <c r="AV3" s="82" t="s">
        <v>38</v>
      </c>
      <c r="AW3" s="83" t="s">
        <v>30</v>
      </c>
      <c r="AX3" s="83" t="s">
        <v>31</v>
      </c>
      <c r="AY3" s="82" t="s">
        <v>32</v>
      </c>
      <c r="AZ3" s="82" t="s">
        <v>38</v>
      </c>
      <c r="BA3" s="83" t="s">
        <v>30</v>
      </c>
      <c r="BB3" s="83" t="s">
        <v>31</v>
      </c>
      <c r="BC3" s="82" t="s">
        <v>32</v>
      </c>
    </row>
    <row r="4" spans="1:27" ht="18.75">
      <c r="A4" s="4"/>
      <c r="B4" s="6" t="s">
        <v>33</v>
      </c>
      <c r="C4" s="6"/>
      <c r="D4" s="6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55" ht="78.75">
      <c r="A5" s="16">
        <v>1</v>
      </c>
      <c r="B5" s="37" t="s">
        <v>2</v>
      </c>
      <c r="C5" s="14">
        <f>(G5+K5+O5+S5+W5+AA5)/6</f>
        <v>100</v>
      </c>
      <c r="D5" s="5" t="s">
        <v>85</v>
      </c>
      <c r="E5" s="4">
        <v>360</v>
      </c>
      <c r="F5" s="4">
        <v>360</v>
      </c>
      <c r="G5" s="7">
        <f>F5/E5*100</f>
        <v>100</v>
      </c>
      <c r="H5" s="5" t="s">
        <v>55</v>
      </c>
      <c r="I5" s="4">
        <v>190</v>
      </c>
      <c r="J5" s="21">
        <v>190</v>
      </c>
      <c r="K5" s="7">
        <f>J5/I5*100</f>
        <v>100</v>
      </c>
      <c r="L5" s="5" t="s">
        <v>86</v>
      </c>
      <c r="M5" s="4">
        <v>45400</v>
      </c>
      <c r="N5" s="4">
        <v>45400</v>
      </c>
      <c r="O5" s="7">
        <f>N5/M5*100</f>
        <v>100</v>
      </c>
      <c r="P5" s="5" t="s">
        <v>56</v>
      </c>
      <c r="Q5" s="4">
        <v>10850</v>
      </c>
      <c r="R5" s="4">
        <v>10850</v>
      </c>
      <c r="S5" s="7">
        <f>R5/Q5*100</f>
        <v>100</v>
      </c>
      <c r="T5" s="5" t="s">
        <v>84</v>
      </c>
      <c r="U5" s="4">
        <v>29</v>
      </c>
      <c r="V5" s="4">
        <v>29</v>
      </c>
      <c r="W5" s="4">
        <v>100</v>
      </c>
      <c r="X5" s="1" t="s">
        <v>54</v>
      </c>
      <c r="Y5" s="4">
        <v>290</v>
      </c>
      <c r="Z5" s="4">
        <v>290</v>
      </c>
      <c r="AA5" s="7">
        <f>Z5/Y5*100</f>
        <v>100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75" customHeight="1">
      <c r="A6" s="16">
        <v>2</v>
      </c>
      <c r="B6" s="37" t="s">
        <v>3</v>
      </c>
      <c r="C6" s="14">
        <f>(G6+K6+S6+O6+W6)/5</f>
        <v>100.00833300529686</v>
      </c>
      <c r="D6" s="1" t="s">
        <v>64</v>
      </c>
      <c r="E6" s="4">
        <v>10127</v>
      </c>
      <c r="F6" s="4">
        <v>10135</v>
      </c>
      <c r="G6" s="7">
        <f>F6/E6*100</f>
        <v>100.0789967413844</v>
      </c>
      <c r="H6" s="4" t="s">
        <v>40</v>
      </c>
      <c r="I6" s="4">
        <v>76965</v>
      </c>
      <c r="J6" s="4">
        <v>76955</v>
      </c>
      <c r="K6" s="7">
        <f>J6/I6*100</f>
        <v>99.98700708114077</v>
      </c>
      <c r="L6" s="5" t="s">
        <v>66</v>
      </c>
      <c r="M6" s="4">
        <v>246.52</v>
      </c>
      <c r="N6" s="4">
        <v>246.46</v>
      </c>
      <c r="O6" s="7">
        <f>N6/M6*100</f>
        <v>99.9756612039591</v>
      </c>
      <c r="P6" s="5" t="s">
        <v>123</v>
      </c>
      <c r="Q6" s="4">
        <v>0.9</v>
      </c>
      <c r="R6" s="4">
        <v>0.9</v>
      </c>
      <c r="S6" s="7">
        <f>R6/Q6*100</f>
        <v>100</v>
      </c>
      <c r="T6" s="5" t="s">
        <v>124</v>
      </c>
      <c r="U6" s="4">
        <v>100</v>
      </c>
      <c r="V6" s="4">
        <v>100</v>
      </c>
      <c r="W6" s="4">
        <f>V6/U6*100</f>
        <v>100</v>
      </c>
      <c r="X6" s="4"/>
      <c r="Y6" s="4"/>
      <c r="Z6" s="4"/>
      <c r="AA6" s="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16.25" customHeight="1">
      <c r="A7" s="16">
        <v>3</v>
      </c>
      <c r="B7" s="37" t="s">
        <v>100</v>
      </c>
      <c r="C7" s="14">
        <f>(G7+K7+S7+O7)/4</f>
        <v>100</v>
      </c>
      <c r="D7" s="1" t="s">
        <v>65</v>
      </c>
      <c r="E7" s="4">
        <v>99</v>
      </c>
      <c r="F7" s="4">
        <v>99</v>
      </c>
      <c r="G7" s="7">
        <f>F7/E7*100</f>
        <v>100</v>
      </c>
      <c r="H7" s="87" t="s">
        <v>133</v>
      </c>
      <c r="I7" s="4">
        <v>50</v>
      </c>
      <c r="J7" s="4">
        <v>50</v>
      </c>
      <c r="K7" s="7">
        <f>J7/I7*100</f>
        <v>100</v>
      </c>
      <c r="L7" s="88" t="s">
        <v>134</v>
      </c>
      <c r="M7" s="4">
        <v>3</v>
      </c>
      <c r="N7" s="4">
        <v>3</v>
      </c>
      <c r="O7" s="7">
        <f>N7/M7*100</f>
        <v>100</v>
      </c>
      <c r="P7" s="86" t="s">
        <v>135</v>
      </c>
      <c r="Q7" s="5">
        <v>50</v>
      </c>
      <c r="R7" s="4">
        <v>50</v>
      </c>
      <c r="S7" s="7">
        <f>R7/Q7*100</f>
        <v>100</v>
      </c>
      <c r="T7" s="5"/>
      <c r="U7" s="4"/>
      <c r="V7" s="4"/>
      <c r="W7" s="4"/>
      <c r="X7" s="86"/>
      <c r="Y7" s="5"/>
      <c r="Z7" s="4"/>
      <c r="AA7" s="7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64.5">
      <c r="A8" s="16">
        <v>4</v>
      </c>
      <c r="B8" s="37" t="s">
        <v>4</v>
      </c>
      <c r="C8" s="14">
        <f>(G8+K8)/2</f>
        <v>100</v>
      </c>
      <c r="D8" s="1" t="s">
        <v>51</v>
      </c>
      <c r="E8" s="4">
        <v>1613</v>
      </c>
      <c r="F8" s="4">
        <v>1613</v>
      </c>
      <c r="G8" s="7">
        <f>F8/E8*100</f>
        <v>100</v>
      </c>
      <c r="H8" s="5" t="s">
        <v>52</v>
      </c>
      <c r="I8" s="4">
        <v>2022</v>
      </c>
      <c r="J8" s="53">
        <v>2022</v>
      </c>
      <c r="K8" s="7">
        <f>J8/I8*100</f>
        <v>100</v>
      </c>
      <c r="L8" s="8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8.75">
      <c r="A9" s="16"/>
      <c r="B9" s="38" t="s">
        <v>34</v>
      </c>
      <c r="C9" s="9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71" ht="47.25" customHeight="1">
      <c r="A10" s="16">
        <v>5</v>
      </c>
      <c r="B10" s="37" t="s">
        <v>5</v>
      </c>
      <c r="C10" s="14">
        <f>(G10+K10+O10+S10+W10+AA10+AE10+AI10+AM10+AQ10+AU10+AY10+BC10+BG10+BK10+BO10+BS10)/17</f>
        <v>105.45932632642686</v>
      </c>
      <c r="D10" s="124" t="s">
        <v>139</v>
      </c>
      <c r="E10" s="69">
        <v>575</v>
      </c>
      <c r="F10" s="69">
        <v>569</v>
      </c>
      <c r="G10" s="94">
        <f>F10/E10*100</f>
        <v>98.95652173913044</v>
      </c>
      <c r="H10" s="116" t="s">
        <v>140</v>
      </c>
      <c r="I10" s="69">
        <v>51</v>
      </c>
      <c r="J10" s="69">
        <v>51</v>
      </c>
      <c r="K10" s="94">
        <f>J10/I10*100</f>
        <v>100</v>
      </c>
      <c r="L10" s="125" t="s">
        <v>141</v>
      </c>
      <c r="M10" s="69">
        <v>51</v>
      </c>
      <c r="N10" s="69">
        <v>51</v>
      </c>
      <c r="O10" s="94">
        <f>N10/M10*100</f>
        <v>100</v>
      </c>
      <c r="P10" s="116" t="s">
        <v>142</v>
      </c>
      <c r="Q10" s="69">
        <v>13</v>
      </c>
      <c r="R10" s="69">
        <v>25</v>
      </c>
      <c r="S10" s="94">
        <f>R10/Q10*100</f>
        <v>192.30769230769232</v>
      </c>
      <c r="T10" s="120" t="s">
        <v>143</v>
      </c>
      <c r="U10" s="94">
        <v>58</v>
      </c>
      <c r="V10" s="94">
        <v>56</v>
      </c>
      <c r="W10" s="94">
        <f>V10/U10*100</f>
        <v>96.55172413793103</v>
      </c>
      <c r="X10" s="120" t="s">
        <v>144</v>
      </c>
      <c r="Y10" s="94">
        <v>58</v>
      </c>
      <c r="Z10" s="94">
        <v>54</v>
      </c>
      <c r="AA10" s="94">
        <f>Z10/Y10*100</f>
        <v>93.10344827586206</v>
      </c>
      <c r="AB10" s="116" t="s">
        <v>145</v>
      </c>
      <c r="AC10" s="69">
        <v>48</v>
      </c>
      <c r="AD10" s="69">
        <v>48</v>
      </c>
      <c r="AE10" s="94">
        <f>AD10/AC10*100</f>
        <v>100</v>
      </c>
      <c r="AF10" s="116" t="s">
        <v>146</v>
      </c>
      <c r="AG10" s="69">
        <v>48</v>
      </c>
      <c r="AH10" s="69">
        <v>48</v>
      </c>
      <c r="AI10" s="94">
        <f>AH10/AG10*100</f>
        <v>100</v>
      </c>
      <c r="AJ10" s="118" t="s">
        <v>147</v>
      </c>
      <c r="AK10" s="69">
        <v>33</v>
      </c>
      <c r="AL10" s="69">
        <v>34</v>
      </c>
      <c r="AM10" s="94">
        <f>AL10/AK10*100</f>
        <v>103.03030303030303</v>
      </c>
      <c r="AN10" s="114" t="s">
        <v>148</v>
      </c>
      <c r="AO10" s="69">
        <v>33</v>
      </c>
      <c r="AP10" s="69">
        <v>34</v>
      </c>
      <c r="AQ10" s="94">
        <f>AP10/AO10*100</f>
        <v>103.03030303030303</v>
      </c>
      <c r="AR10" s="114" t="s">
        <v>149</v>
      </c>
      <c r="AS10" s="69">
        <v>389</v>
      </c>
      <c r="AT10" s="69">
        <v>390</v>
      </c>
      <c r="AU10" s="94">
        <f>AT10/AS10*100</f>
        <v>100.25706940874035</v>
      </c>
      <c r="AV10" s="116" t="s">
        <v>150</v>
      </c>
      <c r="AW10" s="69">
        <v>33</v>
      </c>
      <c r="AX10" s="69">
        <v>34</v>
      </c>
      <c r="AY10" s="94">
        <f>AX10/AW10*100</f>
        <v>103.03030303030303</v>
      </c>
      <c r="AZ10" s="116" t="s">
        <v>151</v>
      </c>
      <c r="BA10" s="69">
        <v>33</v>
      </c>
      <c r="BB10" s="69">
        <v>34</v>
      </c>
      <c r="BC10" s="94">
        <f>BB10/BA10*100</f>
        <v>103.03030303030303</v>
      </c>
      <c r="BD10" s="116" t="s">
        <v>152</v>
      </c>
      <c r="BE10" s="69">
        <v>325</v>
      </c>
      <c r="BF10" s="69">
        <v>326</v>
      </c>
      <c r="BG10" s="94">
        <f>BF10/BE10*100</f>
        <v>100.30769230769229</v>
      </c>
      <c r="BH10" s="116" t="s">
        <v>153</v>
      </c>
      <c r="BI10" s="69">
        <v>502</v>
      </c>
      <c r="BJ10" s="69">
        <v>498</v>
      </c>
      <c r="BK10" s="94">
        <f>BJ10/BI10*100</f>
        <v>99.20318725099602</v>
      </c>
      <c r="BL10" s="116" t="s">
        <v>154</v>
      </c>
      <c r="BM10" s="69">
        <v>1</v>
      </c>
      <c r="BN10" s="69">
        <v>1</v>
      </c>
      <c r="BO10" s="94">
        <f>BN10/BM10*100</f>
        <v>100</v>
      </c>
      <c r="BP10" s="116" t="s">
        <v>155</v>
      </c>
      <c r="BQ10" s="69">
        <v>1</v>
      </c>
      <c r="BR10" s="69">
        <v>1</v>
      </c>
      <c r="BS10" s="94">
        <f>BR10/BQ10*100</f>
        <v>100</v>
      </c>
    </row>
    <row r="11" spans="1:71" ht="47.25">
      <c r="A11" s="16">
        <v>6</v>
      </c>
      <c r="B11" s="37" t="s">
        <v>6</v>
      </c>
      <c r="C11" s="14">
        <f aca="true" t="shared" si="0" ref="C11:C20">(G11+K11+O11+S11+W11+AA11+AE11+AI11+AM11+AQ11+AU11+AY11+BC11+BG11+BK11+BO11+BS11)/17</f>
        <v>101.08972037090699</v>
      </c>
      <c r="D11" s="124"/>
      <c r="E11" s="69">
        <v>320</v>
      </c>
      <c r="F11" s="69">
        <v>358</v>
      </c>
      <c r="G11" s="94">
        <f aca="true" t="shared" si="1" ref="G11:G20">F11/E11*100</f>
        <v>111.87499999999999</v>
      </c>
      <c r="H11" s="116"/>
      <c r="I11" s="69">
        <v>38</v>
      </c>
      <c r="J11" s="69">
        <v>38</v>
      </c>
      <c r="K11" s="94">
        <f aca="true" t="shared" si="2" ref="K11:K20">J11/I11*100</f>
        <v>100</v>
      </c>
      <c r="L11" s="126"/>
      <c r="M11" s="69">
        <v>38</v>
      </c>
      <c r="N11" s="69">
        <v>38</v>
      </c>
      <c r="O11" s="94">
        <f aca="true" t="shared" si="3" ref="O11:O20">N11/M11*100</f>
        <v>100</v>
      </c>
      <c r="P11" s="116"/>
      <c r="Q11" s="69">
        <v>8</v>
      </c>
      <c r="R11" s="69">
        <v>8</v>
      </c>
      <c r="S11" s="94">
        <f aca="true" t="shared" si="4" ref="S11:S20">R11/Q11*100</f>
        <v>100</v>
      </c>
      <c r="T11" s="121"/>
      <c r="U11" s="94">
        <v>28</v>
      </c>
      <c r="V11" s="94">
        <v>28</v>
      </c>
      <c r="W11" s="94">
        <f aca="true" t="shared" si="5" ref="W11:W20">V11/U11*100</f>
        <v>100</v>
      </c>
      <c r="X11" s="121"/>
      <c r="Y11" s="94">
        <v>28</v>
      </c>
      <c r="Z11" s="94">
        <v>26</v>
      </c>
      <c r="AA11" s="94">
        <f aca="true" t="shared" si="6" ref="AA11:AA20">Z11/Y11*100</f>
        <v>92.85714285714286</v>
      </c>
      <c r="AB11" s="116"/>
      <c r="AC11" s="69">
        <v>29</v>
      </c>
      <c r="AD11" s="69">
        <v>31</v>
      </c>
      <c r="AE11" s="94">
        <f aca="true" t="shared" si="7" ref="AE11:AE20">AD11/AC11*100</f>
        <v>106.89655172413792</v>
      </c>
      <c r="AF11" s="116"/>
      <c r="AG11" s="69">
        <v>29</v>
      </c>
      <c r="AH11" s="69">
        <v>31</v>
      </c>
      <c r="AI11" s="94">
        <f aca="true" t="shared" si="8" ref="AI11:AI19">AH11/AG11*100</f>
        <v>106.89655172413792</v>
      </c>
      <c r="AJ11" s="119"/>
      <c r="AK11" s="69">
        <v>10</v>
      </c>
      <c r="AL11" s="69">
        <v>10</v>
      </c>
      <c r="AM11" s="94">
        <f aca="true" t="shared" si="9" ref="AM11:AM20">AL11/AK11*100</f>
        <v>100</v>
      </c>
      <c r="AN11" s="115"/>
      <c r="AO11" s="69">
        <v>10</v>
      </c>
      <c r="AP11" s="69">
        <v>10</v>
      </c>
      <c r="AQ11" s="94">
        <f aca="true" t="shared" si="10" ref="AQ11:AQ20">AP11/AO11*100</f>
        <v>100</v>
      </c>
      <c r="AR11" s="115"/>
      <c r="AS11" s="69">
        <v>140</v>
      </c>
      <c r="AT11" s="69">
        <v>140</v>
      </c>
      <c r="AU11" s="94">
        <f aca="true" t="shared" si="11" ref="AU11:AU20">AT11/AS11*100</f>
        <v>100</v>
      </c>
      <c r="AV11" s="116"/>
      <c r="AW11" s="69">
        <v>10</v>
      </c>
      <c r="AX11" s="69">
        <v>10</v>
      </c>
      <c r="AY11" s="94">
        <f aca="true" t="shared" si="12" ref="AY11:AY19">AX11/AW11*100</f>
        <v>100</v>
      </c>
      <c r="AZ11" s="116"/>
      <c r="BA11" s="69">
        <v>10</v>
      </c>
      <c r="BB11" s="69">
        <v>10</v>
      </c>
      <c r="BC11" s="94">
        <f aca="true" t="shared" si="13" ref="BC11:BC19">BB11/BA11*100</f>
        <v>100</v>
      </c>
      <c r="BD11" s="116"/>
      <c r="BE11" s="69">
        <v>205</v>
      </c>
      <c r="BF11" s="69">
        <v>205</v>
      </c>
      <c r="BG11" s="94">
        <f aca="true" t="shared" si="14" ref="BG11:BG20">BF11/BE11*100</f>
        <v>100</v>
      </c>
      <c r="BH11" s="116"/>
      <c r="BI11" s="69">
        <v>82</v>
      </c>
      <c r="BJ11" s="69">
        <v>82</v>
      </c>
      <c r="BK11" s="94">
        <f aca="true" t="shared" si="15" ref="BK11:BK20">BJ11/BI11*100</f>
        <v>100</v>
      </c>
      <c r="BL11" s="116"/>
      <c r="BM11" s="69">
        <v>1</v>
      </c>
      <c r="BN11" s="69">
        <v>1</v>
      </c>
      <c r="BO11" s="94">
        <f aca="true" t="shared" si="16" ref="BO11:BO20">BN11/BM11*100</f>
        <v>100</v>
      </c>
      <c r="BP11" s="116"/>
      <c r="BQ11" s="69">
        <v>1</v>
      </c>
      <c r="BR11" s="69">
        <v>1</v>
      </c>
      <c r="BS11" s="94">
        <f aca="true" t="shared" si="17" ref="BS11:BS20">BR11/BQ11*100</f>
        <v>100</v>
      </c>
    </row>
    <row r="12" spans="1:71" ht="47.25">
      <c r="A12" s="16">
        <v>7</v>
      </c>
      <c r="B12" s="37" t="s">
        <v>8</v>
      </c>
      <c r="C12" s="14">
        <f t="shared" si="0"/>
        <v>98.17226890756304</v>
      </c>
      <c r="D12" s="124"/>
      <c r="E12" s="69">
        <v>80</v>
      </c>
      <c r="F12" s="69">
        <v>78</v>
      </c>
      <c r="G12" s="94">
        <f t="shared" si="1"/>
        <v>97.5</v>
      </c>
      <c r="H12" s="116"/>
      <c r="I12" s="69">
        <v>17</v>
      </c>
      <c r="J12" s="69">
        <v>17</v>
      </c>
      <c r="K12" s="94">
        <f t="shared" si="2"/>
        <v>100</v>
      </c>
      <c r="L12" s="126"/>
      <c r="M12" s="69">
        <v>16</v>
      </c>
      <c r="N12" s="69">
        <v>16</v>
      </c>
      <c r="O12" s="94">
        <f t="shared" si="3"/>
        <v>100</v>
      </c>
      <c r="P12" s="116"/>
      <c r="Q12" s="69">
        <v>6</v>
      </c>
      <c r="R12" s="69">
        <v>6</v>
      </c>
      <c r="S12" s="94">
        <f t="shared" si="4"/>
        <v>100</v>
      </c>
      <c r="T12" s="121"/>
      <c r="U12" s="94">
        <v>7</v>
      </c>
      <c r="V12" s="94">
        <v>7</v>
      </c>
      <c r="W12" s="94">
        <f t="shared" si="5"/>
        <v>100</v>
      </c>
      <c r="X12" s="121"/>
      <c r="Y12" s="94">
        <v>7</v>
      </c>
      <c r="Z12" s="94">
        <v>5</v>
      </c>
      <c r="AA12" s="94">
        <f t="shared" si="6"/>
        <v>71.42857142857143</v>
      </c>
      <c r="AB12" s="116"/>
      <c r="AC12" s="69">
        <v>9</v>
      </c>
      <c r="AD12" s="69">
        <v>9</v>
      </c>
      <c r="AE12" s="94">
        <f t="shared" si="7"/>
        <v>100</v>
      </c>
      <c r="AF12" s="116"/>
      <c r="AG12" s="69">
        <v>9</v>
      </c>
      <c r="AH12" s="69">
        <v>9</v>
      </c>
      <c r="AI12" s="94">
        <f t="shared" si="8"/>
        <v>100</v>
      </c>
      <c r="AJ12" s="119"/>
      <c r="AK12" s="69">
        <v>4</v>
      </c>
      <c r="AL12" s="69">
        <v>4</v>
      </c>
      <c r="AM12" s="94">
        <f t="shared" si="9"/>
        <v>100</v>
      </c>
      <c r="AN12" s="115"/>
      <c r="AO12" s="69">
        <v>4</v>
      </c>
      <c r="AP12" s="69">
        <v>4</v>
      </c>
      <c r="AQ12" s="94">
        <f t="shared" si="10"/>
        <v>100</v>
      </c>
      <c r="AR12" s="115"/>
      <c r="AS12" s="69">
        <v>40</v>
      </c>
      <c r="AT12" s="69">
        <v>40</v>
      </c>
      <c r="AU12" s="94">
        <f t="shared" si="11"/>
        <v>100</v>
      </c>
      <c r="AV12" s="116"/>
      <c r="AW12" s="69">
        <v>4</v>
      </c>
      <c r="AX12" s="69">
        <v>4</v>
      </c>
      <c r="AY12" s="94">
        <f t="shared" si="12"/>
        <v>100</v>
      </c>
      <c r="AZ12" s="116"/>
      <c r="BA12" s="69">
        <v>4</v>
      </c>
      <c r="BB12" s="69">
        <v>4</v>
      </c>
      <c r="BC12" s="94">
        <f t="shared" si="13"/>
        <v>100</v>
      </c>
      <c r="BD12" s="116"/>
      <c r="BE12" s="69">
        <v>56</v>
      </c>
      <c r="BF12" s="69">
        <v>56</v>
      </c>
      <c r="BG12" s="94">
        <f t="shared" si="14"/>
        <v>100</v>
      </c>
      <c r="BH12" s="116"/>
      <c r="BI12" s="69">
        <v>46</v>
      </c>
      <c r="BJ12" s="69">
        <v>46</v>
      </c>
      <c r="BK12" s="94">
        <f t="shared" si="15"/>
        <v>100</v>
      </c>
      <c r="BL12" s="116"/>
      <c r="BM12" s="69">
        <v>1</v>
      </c>
      <c r="BN12" s="69">
        <v>1</v>
      </c>
      <c r="BO12" s="94">
        <f t="shared" si="16"/>
        <v>100</v>
      </c>
      <c r="BP12" s="116"/>
      <c r="BQ12" s="69">
        <v>1</v>
      </c>
      <c r="BR12" s="69">
        <v>1</v>
      </c>
      <c r="BS12" s="94">
        <f t="shared" si="17"/>
        <v>100</v>
      </c>
    </row>
    <row r="13" spans="1:71" ht="47.25">
      <c r="A13" s="16">
        <v>8</v>
      </c>
      <c r="B13" s="37" t="s">
        <v>9</v>
      </c>
      <c r="C13" s="14">
        <f t="shared" si="0"/>
        <v>106.30252100840336</v>
      </c>
      <c r="D13" s="124"/>
      <c r="E13" s="69">
        <v>44</v>
      </c>
      <c r="F13" s="69">
        <v>44</v>
      </c>
      <c r="G13" s="94">
        <f t="shared" si="1"/>
        <v>100</v>
      </c>
      <c r="H13" s="116"/>
      <c r="I13" s="69">
        <v>15</v>
      </c>
      <c r="J13" s="69">
        <v>15</v>
      </c>
      <c r="K13" s="94">
        <f t="shared" si="2"/>
        <v>100</v>
      </c>
      <c r="L13" s="126"/>
      <c r="M13" s="69">
        <v>14</v>
      </c>
      <c r="N13" s="69">
        <v>15</v>
      </c>
      <c r="O13" s="94">
        <f t="shared" si="3"/>
        <v>107.14285714285714</v>
      </c>
      <c r="P13" s="116"/>
      <c r="Q13" s="69">
        <v>4</v>
      </c>
      <c r="R13" s="69">
        <v>9</v>
      </c>
      <c r="S13" s="94">
        <f t="shared" si="4"/>
        <v>225</v>
      </c>
      <c r="T13" s="121"/>
      <c r="U13" s="94">
        <v>2</v>
      </c>
      <c r="V13" s="94">
        <v>2</v>
      </c>
      <c r="W13" s="94">
        <f t="shared" si="5"/>
        <v>100</v>
      </c>
      <c r="X13" s="121"/>
      <c r="Y13" s="94">
        <v>2</v>
      </c>
      <c r="Z13" s="94">
        <v>2</v>
      </c>
      <c r="AA13" s="94">
        <f t="shared" si="6"/>
        <v>100</v>
      </c>
      <c r="AB13" s="116"/>
      <c r="AC13" s="69">
        <v>8</v>
      </c>
      <c r="AD13" s="69">
        <v>7</v>
      </c>
      <c r="AE13" s="94">
        <f t="shared" si="7"/>
        <v>87.5</v>
      </c>
      <c r="AF13" s="116"/>
      <c r="AG13" s="69">
        <v>8</v>
      </c>
      <c r="AH13" s="69">
        <v>7</v>
      </c>
      <c r="AI13" s="94">
        <f t="shared" si="8"/>
        <v>87.5</v>
      </c>
      <c r="AJ13" s="119"/>
      <c r="AK13" s="69">
        <v>100</v>
      </c>
      <c r="AL13" s="69">
        <v>100</v>
      </c>
      <c r="AM13" s="94">
        <f t="shared" si="9"/>
        <v>100</v>
      </c>
      <c r="AN13" s="115"/>
      <c r="AO13" s="69">
        <v>100</v>
      </c>
      <c r="AP13" s="69">
        <v>100</v>
      </c>
      <c r="AQ13" s="94">
        <f t="shared" si="10"/>
        <v>100</v>
      </c>
      <c r="AR13" s="115"/>
      <c r="AS13" s="69">
        <v>30</v>
      </c>
      <c r="AT13" s="69">
        <v>30</v>
      </c>
      <c r="AU13" s="94">
        <f t="shared" si="11"/>
        <v>100</v>
      </c>
      <c r="AV13" s="116"/>
      <c r="AW13" s="69">
        <v>100</v>
      </c>
      <c r="AX13" s="69">
        <v>100</v>
      </c>
      <c r="AY13" s="94">
        <f t="shared" si="12"/>
        <v>100</v>
      </c>
      <c r="AZ13" s="116"/>
      <c r="BA13" s="69">
        <v>100</v>
      </c>
      <c r="BB13" s="69">
        <v>100</v>
      </c>
      <c r="BC13" s="94">
        <f t="shared" si="13"/>
        <v>100</v>
      </c>
      <c r="BD13" s="116"/>
      <c r="BE13" s="69">
        <v>25</v>
      </c>
      <c r="BF13" s="69">
        <v>25</v>
      </c>
      <c r="BG13" s="94">
        <f t="shared" si="14"/>
        <v>100</v>
      </c>
      <c r="BH13" s="116"/>
      <c r="BI13" s="69">
        <v>35</v>
      </c>
      <c r="BJ13" s="69">
        <v>35</v>
      </c>
      <c r="BK13" s="94">
        <f t="shared" si="15"/>
        <v>100</v>
      </c>
      <c r="BL13" s="116"/>
      <c r="BM13" s="69">
        <v>1</v>
      </c>
      <c r="BN13" s="69">
        <v>1</v>
      </c>
      <c r="BO13" s="94">
        <f t="shared" si="16"/>
        <v>100</v>
      </c>
      <c r="BP13" s="116"/>
      <c r="BQ13" s="69">
        <v>1</v>
      </c>
      <c r="BR13" s="69">
        <v>1</v>
      </c>
      <c r="BS13" s="94">
        <f t="shared" si="17"/>
        <v>100</v>
      </c>
    </row>
    <row r="14" spans="1:71" ht="47.25">
      <c r="A14" s="16">
        <v>9</v>
      </c>
      <c r="B14" s="37" t="s">
        <v>10</v>
      </c>
      <c r="C14" s="14">
        <f t="shared" si="0"/>
        <v>101.78843821774679</v>
      </c>
      <c r="D14" s="124"/>
      <c r="E14" s="69">
        <v>114</v>
      </c>
      <c r="F14" s="69">
        <v>114</v>
      </c>
      <c r="G14" s="94">
        <f t="shared" si="1"/>
        <v>100</v>
      </c>
      <c r="H14" s="116"/>
      <c r="I14" s="69">
        <v>15</v>
      </c>
      <c r="J14" s="69">
        <v>15</v>
      </c>
      <c r="K14" s="94">
        <f t="shared" si="2"/>
        <v>100</v>
      </c>
      <c r="L14" s="126"/>
      <c r="M14" s="69">
        <v>14</v>
      </c>
      <c r="N14" s="69">
        <v>14</v>
      </c>
      <c r="O14" s="94">
        <f t="shared" si="3"/>
        <v>100</v>
      </c>
      <c r="P14" s="116"/>
      <c r="Q14" s="69">
        <v>5</v>
      </c>
      <c r="R14" s="69">
        <v>5</v>
      </c>
      <c r="S14" s="94">
        <f t="shared" si="4"/>
        <v>100</v>
      </c>
      <c r="T14" s="121"/>
      <c r="U14" s="94">
        <v>13</v>
      </c>
      <c r="V14" s="94">
        <v>13</v>
      </c>
      <c r="W14" s="94">
        <f t="shared" si="5"/>
        <v>100</v>
      </c>
      <c r="X14" s="121"/>
      <c r="Y14" s="94">
        <v>11</v>
      </c>
      <c r="Z14" s="94">
        <v>12</v>
      </c>
      <c r="AA14" s="94">
        <f t="shared" si="6"/>
        <v>109.09090909090908</v>
      </c>
      <c r="AB14" s="116"/>
      <c r="AC14" s="69">
        <v>13</v>
      </c>
      <c r="AD14" s="69">
        <v>13</v>
      </c>
      <c r="AE14" s="94">
        <f t="shared" si="7"/>
        <v>100</v>
      </c>
      <c r="AF14" s="116"/>
      <c r="AG14" s="69">
        <v>13</v>
      </c>
      <c r="AH14" s="69">
        <v>13</v>
      </c>
      <c r="AI14" s="94">
        <f t="shared" si="8"/>
        <v>100</v>
      </c>
      <c r="AJ14" s="119"/>
      <c r="AK14" s="69">
        <v>5</v>
      </c>
      <c r="AL14" s="69">
        <v>5</v>
      </c>
      <c r="AM14" s="94">
        <f t="shared" si="9"/>
        <v>100</v>
      </c>
      <c r="AN14" s="115"/>
      <c r="AO14" s="69">
        <v>5</v>
      </c>
      <c r="AP14" s="69">
        <v>5</v>
      </c>
      <c r="AQ14" s="94">
        <f t="shared" si="10"/>
        <v>100</v>
      </c>
      <c r="AR14" s="115"/>
      <c r="AS14" s="69">
        <v>61</v>
      </c>
      <c r="AT14" s="69">
        <v>61</v>
      </c>
      <c r="AU14" s="94">
        <f t="shared" si="11"/>
        <v>100</v>
      </c>
      <c r="AV14" s="116"/>
      <c r="AW14" s="69">
        <v>5</v>
      </c>
      <c r="AX14" s="69">
        <v>5</v>
      </c>
      <c r="AY14" s="94">
        <f t="shared" si="12"/>
        <v>100</v>
      </c>
      <c r="AZ14" s="116"/>
      <c r="BA14" s="69">
        <v>5</v>
      </c>
      <c r="BB14" s="69">
        <v>5</v>
      </c>
      <c r="BC14" s="94">
        <f t="shared" si="13"/>
        <v>100</v>
      </c>
      <c r="BD14" s="116"/>
      <c r="BE14" s="69">
        <v>57</v>
      </c>
      <c r="BF14" s="69">
        <v>60</v>
      </c>
      <c r="BG14" s="94">
        <f t="shared" si="14"/>
        <v>105.26315789473684</v>
      </c>
      <c r="BH14" s="116"/>
      <c r="BI14" s="69">
        <v>81</v>
      </c>
      <c r="BJ14" s="69">
        <v>94</v>
      </c>
      <c r="BK14" s="94">
        <f t="shared" si="15"/>
        <v>116.0493827160494</v>
      </c>
      <c r="BL14" s="116"/>
      <c r="BM14" s="69">
        <v>1</v>
      </c>
      <c r="BN14" s="69">
        <v>1</v>
      </c>
      <c r="BO14" s="94">
        <f t="shared" si="16"/>
        <v>100</v>
      </c>
      <c r="BP14" s="116"/>
      <c r="BQ14" s="69">
        <v>1</v>
      </c>
      <c r="BR14" s="69">
        <v>1</v>
      </c>
      <c r="BS14" s="94">
        <f t="shared" si="17"/>
        <v>100</v>
      </c>
    </row>
    <row r="15" spans="1:71" ht="47.25">
      <c r="A15" s="16">
        <v>10</v>
      </c>
      <c r="B15" s="37" t="s">
        <v>11</v>
      </c>
      <c r="C15" s="14">
        <f t="shared" si="0"/>
        <v>100.82352941176471</v>
      </c>
      <c r="D15" s="124"/>
      <c r="E15" s="69">
        <v>50</v>
      </c>
      <c r="F15" s="69">
        <v>47</v>
      </c>
      <c r="G15" s="94">
        <f t="shared" si="1"/>
        <v>94</v>
      </c>
      <c r="H15" s="116"/>
      <c r="I15" s="69">
        <v>16</v>
      </c>
      <c r="J15" s="69">
        <v>16</v>
      </c>
      <c r="K15" s="94">
        <f t="shared" si="2"/>
        <v>100</v>
      </c>
      <c r="L15" s="126"/>
      <c r="M15" s="69">
        <v>16</v>
      </c>
      <c r="N15" s="69">
        <v>16</v>
      </c>
      <c r="O15" s="94">
        <f t="shared" si="3"/>
        <v>100</v>
      </c>
      <c r="P15" s="116"/>
      <c r="Q15" s="69">
        <v>10</v>
      </c>
      <c r="R15" s="69">
        <v>10</v>
      </c>
      <c r="S15" s="94">
        <f t="shared" si="4"/>
        <v>100</v>
      </c>
      <c r="T15" s="121"/>
      <c r="U15" s="94">
        <v>4</v>
      </c>
      <c r="V15" s="94">
        <v>4</v>
      </c>
      <c r="W15" s="94">
        <f t="shared" si="5"/>
        <v>100</v>
      </c>
      <c r="X15" s="121"/>
      <c r="Y15" s="94">
        <v>2</v>
      </c>
      <c r="Z15" s="94">
        <v>2</v>
      </c>
      <c r="AA15" s="94">
        <f t="shared" si="6"/>
        <v>100</v>
      </c>
      <c r="AB15" s="116"/>
      <c r="AC15" s="69">
        <v>1</v>
      </c>
      <c r="AD15" s="69">
        <v>1</v>
      </c>
      <c r="AE15" s="94">
        <f t="shared" si="7"/>
        <v>100</v>
      </c>
      <c r="AF15" s="116"/>
      <c r="AG15" s="69">
        <v>1</v>
      </c>
      <c r="AH15" s="69">
        <v>1</v>
      </c>
      <c r="AI15" s="94">
        <f t="shared" si="8"/>
        <v>100</v>
      </c>
      <c r="AJ15" s="119"/>
      <c r="AK15" s="69">
        <v>3</v>
      </c>
      <c r="AL15" s="69">
        <v>3</v>
      </c>
      <c r="AM15" s="94">
        <f t="shared" si="9"/>
        <v>100</v>
      </c>
      <c r="AN15" s="115"/>
      <c r="AO15" s="95">
        <v>3</v>
      </c>
      <c r="AP15" s="69">
        <v>3</v>
      </c>
      <c r="AQ15" s="94">
        <f t="shared" si="10"/>
        <v>100</v>
      </c>
      <c r="AR15" s="115"/>
      <c r="AS15" s="69">
        <v>25</v>
      </c>
      <c r="AT15" s="69">
        <v>30</v>
      </c>
      <c r="AU15" s="94">
        <f t="shared" si="11"/>
        <v>120</v>
      </c>
      <c r="AV15" s="116"/>
      <c r="AW15" s="69">
        <v>3</v>
      </c>
      <c r="AX15" s="69">
        <v>3</v>
      </c>
      <c r="AY15" s="94">
        <f t="shared" si="12"/>
        <v>100</v>
      </c>
      <c r="AZ15" s="116"/>
      <c r="BA15" s="69">
        <v>3</v>
      </c>
      <c r="BB15" s="69">
        <v>3</v>
      </c>
      <c r="BC15" s="94">
        <f t="shared" si="13"/>
        <v>100</v>
      </c>
      <c r="BD15" s="116"/>
      <c r="BE15" s="69">
        <v>26</v>
      </c>
      <c r="BF15" s="69">
        <v>26</v>
      </c>
      <c r="BG15" s="94">
        <f t="shared" si="14"/>
        <v>100</v>
      </c>
      <c r="BH15" s="116"/>
      <c r="BI15" s="69">
        <v>26</v>
      </c>
      <c r="BJ15" s="69">
        <v>26</v>
      </c>
      <c r="BK15" s="94">
        <f t="shared" si="15"/>
        <v>100</v>
      </c>
      <c r="BL15" s="116"/>
      <c r="BM15" s="69">
        <v>1</v>
      </c>
      <c r="BN15" s="69">
        <v>1</v>
      </c>
      <c r="BO15" s="94">
        <f t="shared" si="16"/>
        <v>100</v>
      </c>
      <c r="BP15" s="116"/>
      <c r="BQ15" s="69">
        <v>1</v>
      </c>
      <c r="BR15" s="69">
        <v>1</v>
      </c>
      <c r="BS15" s="94">
        <f t="shared" si="17"/>
        <v>100</v>
      </c>
    </row>
    <row r="16" spans="1:71" ht="47.25">
      <c r="A16" s="16">
        <v>11</v>
      </c>
      <c r="B16" s="37" t="s">
        <v>12</v>
      </c>
      <c r="C16" s="15">
        <f t="shared" si="0"/>
        <v>112.43872549019608</v>
      </c>
      <c r="D16" s="124"/>
      <c r="E16" s="95">
        <v>32</v>
      </c>
      <c r="F16" s="95">
        <v>33</v>
      </c>
      <c r="G16" s="96">
        <f t="shared" si="1"/>
        <v>103.125</v>
      </c>
      <c r="H16" s="116"/>
      <c r="I16" s="95">
        <v>13</v>
      </c>
      <c r="J16" s="95">
        <v>13</v>
      </c>
      <c r="K16" s="96">
        <f t="shared" si="2"/>
        <v>100</v>
      </c>
      <c r="L16" s="126"/>
      <c r="M16" s="95">
        <v>12</v>
      </c>
      <c r="N16" s="95">
        <v>12</v>
      </c>
      <c r="O16" s="96">
        <f t="shared" si="3"/>
        <v>100</v>
      </c>
      <c r="P16" s="116"/>
      <c r="Q16" s="95">
        <v>4</v>
      </c>
      <c r="R16" s="95">
        <v>4</v>
      </c>
      <c r="S16" s="96">
        <f t="shared" si="4"/>
        <v>100</v>
      </c>
      <c r="T16" s="121"/>
      <c r="U16" s="96">
        <v>2</v>
      </c>
      <c r="V16" s="96">
        <v>3</v>
      </c>
      <c r="W16" s="96">
        <f t="shared" si="5"/>
        <v>150</v>
      </c>
      <c r="X16" s="121"/>
      <c r="Y16" s="96">
        <v>2</v>
      </c>
      <c r="Z16" s="96">
        <v>3</v>
      </c>
      <c r="AA16" s="96">
        <f t="shared" si="6"/>
        <v>150</v>
      </c>
      <c r="AB16" s="116"/>
      <c r="AC16" s="95">
        <v>2</v>
      </c>
      <c r="AD16" s="95">
        <v>3</v>
      </c>
      <c r="AE16" s="96">
        <f t="shared" si="7"/>
        <v>150</v>
      </c>
      <c r="AF16" s="116"/>
      <c r="AG16" s="95">
        <v>2</v>
      </c>
      <c r="AH16" s="95">
        <v>3</v>
      </c>
      <c r="AI16" s="96">
        <f t="shared" si="8"/>
        <v>150</v>
      </c>
      <c r="AJ16" s="119"/>
      <c r="AK16" s="95">
        <v>4</v>
      </c>
      <c r="AL16" s="95">
        <v>4</v>
      </c>
      <c r="AM16" s="96">
        <f t="shared" si="9"/>
        <v>100</v>
      </c>
      <c r="AN16" s="115"/>
      <c r="AO16" s="95">
        <v>4</v>
      </c>
      <c r="AP16" s="95">
        <v>4</v>
      </c>
      <c r="AQ16" s="96">
        <f t="shared" si="10"/>
        <v>100</v>
      </c>
      <c r="AR16" s="115"/>
      <c r="AS16" s="95">
        <v>30</v>
      </c>
      <c r="AT16" s="95">
        <v>30</v>
      </c>
      <c r="AU16" s="96">
        <f t="shared" si="11"/>
        <v>100</v>
      </c>
      <c r="AV16" s="116"/>
      <c r="AW16" s="95">
        <v>4</v>
      </c>
      <c r="AX16" s="95">
        <v>4</v>
      </c>
      <c r="AY16" s="96">
        <f t="shared" si="12"/>
        <v>100</v>
      </c>
      <c r="AZ16" s="116"/>
      <c r="BA16" s="95">
        <v>4</v>
      </c>
      <c r="BB16" s="95">
        <v>4</v>
      </c>
      <c r="BC16" s="96">
        <f t="shared" si="13"/>
        <v>100</v>
      </c>
      <c r="BD16" s="116"/>
      <c r="BE16" s="95">
        <v>20</v>
      </c>
      <c r="BF16" s="95">
        <v>21</v>
      </c>
      <c r="BG16" s="96">
        <f t="shared" si="14"/>
        <v>105</v>
      </c>
      <c r="BH16" s="116"/>
      <c r="BI16" s="95">
        <v>30</v>
      </c>
      <c r="BJ16" s="95">
        <v>31</v>
      </c>
      <c r="BK16" s="96">
        <f t="shared" si="15"/>
        <v>103.33333333333334</v>
      </c>
      <c r="BL16" s="116"/>
      <c r="BM16" s="95">
        <v>1</v>
      </c>
      <c r="BN16" s="95">
        <v>1</v>
      </c>
      <c r="BO16" s="96">
        <f t="shared" si="16"/>
        <v>100</v>
      </c>
      <c r="BP16" s="116"/>
      <c r="BQ16" s="95">
        <v>1</v>
      </c>
      <c r="BR16" s="95">
        <v>1</v>
      </c>
      <c r="BS16" s="96">
        <f t="shared" si="17"/>
        <v>100</v>
      </c>
    </row>
    <row r="17" spans="1:71" ht="47.25">
      <c r="A17" s="16">
        <v>12</v>
      </c>
      <c r="B17" s="37" t="s">
        <v>13</v>
      </c>
      <c r="C17" s="14">
        <f t="shared" si="0"/>
        <v>103.58123866286603</v>
      </c>
      <c r="D17" s="124"/>
      <c r="E17" s="69">
        <v>227</v>
      </c>
      <c r="F17" s="69">
        <v>229</v>
      </c>
      <c r="G17" s="94">
        <f t="shared" si="1"/>
        <v>100.88105726872247</v>
      </c>
      <c r="H17" s="116"/>
      <c r="I17" s="69">
        <v>35</v>
      </c>
      <c r="J17" s="69">
        <v>35</v>
      </c>
      <c r="K17" s="94">
        <f t="shared" si="2"/>
        <v>100</v>
      </c>
      <c r="L17" s="126"/>
      <c r="M17" s="69">
        <v>35</v>
      </c>
      <c r="N17" s="69">
        <v>35</v>
      </c>
      <c r="O17" s="94">
        <f t="shared" si="3"/>
        <v>100</v>
      </c>
      <c r="P17" s="116"/>
      <c r="Q17" s="69">
        <v>35</v>
      </c>
      <c r="R17" s="69">
        <v>35</v>
      </c>
      <c r="S17" s="94">
        <f t="shared" si="4"/>
        <v>100</v>
      </c>
      <c r="T17" s="121"/>
      <c r="U17" s="94">
        <v>9</v>
      </c>
      <c r="V17" s="94">
        <v>9</v>
      </c>
      <c r="W17" s="94">
        <f t="shared" si="5"/>
        <v>100</v>
      </c>
      <c r="X17" s="121"/>
      <c r="Y17" s="94">
        <v>9</v>
      </c>
      <c r="Z17" s="94">
        <v>9</v>
      </c>
      <c r="AA17" s="94">
        <f t="shared" si="6"/>
        <v>100</v>
      </c>
      <c r="AB17" s="116"/>
      <c r="AC17" s="69">
        <v>20</v>
      </c>
      <c r="AD17" s="69">
        <v>20</v>
      </c>
      <c r="AE17" s="94">
        <f t="shared" si="7"/>
        <v>100</v>
      </c>
      <c r="AF17" s="116"/>
      <c r="AG17" s="69">
        <v>20</v>
      </c>
      <c r="AH17" s="69">
        <v>20</v>
      </c>
      <c r="AI17" s="94">
        <f t="shared" si="8"/>
        <v>100</v>
      </c>
      <c r="AJ17" s="119"/>
      <c r="AK17" s="69">
        <v>10</v>
      </c>
      <c r="AL17" s="69">
        <v>12</v>
      </c>
      <c r="AM17" s="94">
        <f t="shared" si="9"/>
        <v>120</v>
      </c>
      <c r="AN17" s="115"/>
      <c r="AO17" s="69">
        <v>10</v>
      </c>
      <c r="AP17" s="69">
        <v>10</v>
      </c>
      <c r="AQ17" s="94">
        <f t="shared" si="10"/>
        <v>100</v>
      </c>
      <c r="AR17" s="115"/>
      <c r="AS17" s="69">
        <v>150</v>
      </c>
      <c r="AT17" s="69">
        <v>150</v>
      </c>
      <c r="AU17" s="94">
        <f t="shared" si="11"/>
        <v>100</v>
      </c>
      <c r="AV17" s="116"/>
      <c r="AW17" s="69">
        <v>10</v>
      </c>
      <c r="AX17" s="69">
        <v>12</v>
      </c>
      <c r="AY17" s="94">
        <f t="shared" si="12"/>
        <v>120</v>
      </c>
      <c r="AZ17" s="116"/>
      <c r="BA17" s="69">
        <v>10</v>
      </c>
      <c r="BB17" s="69">
        <v>12</v>
      </c>
      <c r="BC17" s="94">
        <f t="shared" si="13"/>
        <v>120</v>
      </c>
      <c r="BD17" s="116"/>
      <c r="BE17" s="69">
        <v>127</v>
      </c>
      <c r="BF17" s="69">
        <v>127</v>
      </c>
      <c r="BG17" s="94">
        <f t="shared" si="14"/>
        <v>100</v>
      </c>
      <c r="BH17" s="116"/>
      <c r="BI17" s="69">
        <v>173</v>
      </c>
      <c r="BJ17" s="69">
        <v>173</v>
      </c>
      <c r="BK17" s="94">
        <f t="shared" si="15"/>
        <v>100</v>
      </c>
      <c r="BL17" s="116"/>
      <c r="BM17" s="69">
        <v>1</v>
      </c>
      <c r="BN17" s="69">
        <v>1</v>
      </c>
      <c r="BO17" s="94">
        <f t="shared" si="16"/>
        <v>100</v>
      </c>
      <c r="BP17" s="116"/>
      <c r="BQ17" s="69">
        <v>1</v>
      </c>
      <c r="BR17" s="69">
        <v>1</v>
      </c>
      <c r="BS17" s="94">
        <f t="shared" si="17"/>
        <v>100</v>
      </c>
    </row>
    <row r="18" spans="1:71" ht="47.25">
      <c r="A18" s="16">
        <v>13</v>
      </c>
      <c r="B18" s="37" t="s">
        <v>14</v>
      </c>
      <c r="C18" s="14">
        <f t="shared" si="0"/>
        <v>98.86927903480682</v>
      </c>
      <c r="D18" s="124"/>
      <c r="E18" s="69">
        <v>76</v>
      </c>
      <c r="F18" s="69">
        <v>75</v>
      </c>
      <c r="G18" s="94">
        <f t="shared" si="1"/>
        <v>98.68421052631578</v>
      </c>
      <c r="H18" s="116"/>
      <c r="I18" s="69">
        <v>18</v>
      </c>
      <c r="J18" s="69">
        <v>18</v>
      </c>
      <c r="K18" s="94">
        <f t="shared" si="2"/>
        <v>100</v>
      </c>
      <c r="L18" s="126"/>
      <c r="M18" s="69">
        <v>18</v>
      </c>
      <c r="N18" s="69">
        <v>17</v>
      </c>
      <c r="O18" s="94">
        <f t="shared" si="3"/>
        <v>94.44444444444444</v>
      </c>
      <c r="P18" s="116"/>
      <c r="Q18" s="69">
        <v>15</v>
      </c>
      <c r="R18" s="69">
        <v>18</v>
      </c>
      <c r="S18" s="94">
        <f t="shared" si="4"/>
        <v>120</v>
      </c>
      <c r="T18" s="121"/>
      <c r="U18" s="94">
        <v>10</v>
      </c>
      <c r="V18" s="94">
        <v>10</v>
      </c>
      <c r="W18" s="94">
        <f t="shared" si="5"/>
        <v>100</v>
      </c>
      <c r="X18" s="121"/>
      <c r="Y18" s="94">
        <v>10</v>
      </c>
      <c r="Z18" s="94">
        <v>10</v>
      </c>
      <c r="AA18" s="94">
        <f t="shared" si="6"/>
        <v>100</v>
      </c>
      <c r="AB18" s="116"/>
      <c r="AC18" s="69">
        <v>5</v>
      </c>
      <c r="AD18" s="69">
        <v>5</v>
      </c>
      <c r="AE18" s="94">
        <f t="shared" si="7"/>
        <v>100</v>
      </c>
      <c r="AF18" s="116"/>
      <c r="AG18" s="69">
        <v>5</v>
      </c>
      <c r="AH18" s="69">
        <v>5</v>
      </c>
      <c r="AI18" s="94">
        <f t="shared" si="8"/>
        <v>100</v>
      </c>
      <c r="AJ18" s="119"/>
      <c r="AK18" s="69">
        <v>7</v>
      </c>
      <c r="AL18" s="69">
        <v>7</v>
      </c>
      <c r="AM18" s="94">
        <f t="shared" si="9"/>
        <v>100</v>
      </c>
      <c r="AN18" s="115"/>
      <c r="AO18" s="69">
        <v>7</v>
      </c>
      <c r="AP18" s="69">
        <v>6</v>
      </c>
      <c r="AQ18" s="94">
        <f t="shared" si="10"/>
        <v>85.71428571428571</v>
      </c>
      <c r="AR18" s="115"/>
      <c r="AS18" s="69">
        <v>69</v>
      </c>
      <c r="AT18" s="69">
        <v>70</v>
      </c>
      <c r="AU18" s="94">
        <f t="shared" si="11"/>
        <v>101.44927536231884</v>
      </c>
      <c r="AV18" s="116"/>
      <c r="AW18" s="69">
        <v>7</v>
      </c>
      <c r="AX18" s="69">
        <v>6</v>
      </c>
      <c r="AY18" s="94">
        <f t="shared" si="12"/>
        <v>85.71428571428571</v>
      </c>
      <c r="AZ18" s="116"/>
      <c r="BA18" s="69">
        <v>7</v>
      </c>
      <c r="BB18" s="69">
        <v>7</v>
      </c>
      <c r="BC18" s="94">
        <f t="shared" si="13"/>
        <v>100</v>
      </c>
      <c r="BD18" s="116"/>
      <c r="BE18" s="69">
        <v>51</v>
      </c>
      <c r="BF18" s="69">
        <v>54</v>
      </c>
      <c r="BG18" s="94">
        <f t="shared" si="14"/>
        <v>105.88235294117648</v>
      </c>
      <c r="BH18" s="116"/>
      <c r="BI18" s="69">
        <v>45</v>
      </c>
      <c r="BJ18" s="69">
        <v>40</v>
      </c>
      <c r="BK18" s="94">
        <f t="shared" si="15"/>
        <v>88.88888888888889</v>
      </c>
      <c r="BL18" s="116"/>
      <c r="BM18" s="69">
        <v>1</v>
      </c>
      <c r="BN18" s="69">
        <v>1</v>
      </c>
      <c r="BO18" s="94">
        <f t="shared" si="16"/>
        <v>100</v>
      </c>
      <c r="BP18" s="116"/>
      <c r="BQ18" s="69">
        <v>1</v>
      </c>
      <c r="BR18" s="69">
        <v>1</v>
      </c>
      <c r="BS18" s="94">
        <f t="shared" si="17"/>
        <v>100</v>
      </c>
    </row>
    <row r="19" spans="1:71" ht="47.25">
      <c r="A19" s="16">
        <v>14</v>
      </c>
      <c r="B19" s="37" t="s">
        <v>15</v>
      </c>
      <c r="C19" s="14">
        <f t="shared" si="0"/>
        <v>99.61610187553282</v>
      </c>
      <c r="D19" s="124"/>
      <c r="E19" s="69">
        <v>64</v>
      </c>
      <c r="F19" s="69">
        <v>63</v>
      </c>
      <c r="G19" s="94">
        <f t="shared" si="1"/>
        <v>98.4375</v>
      </c>
      <c r="H19" s="116"/>
      <c r="I19" s="69">
        <v>15</v>
      </c>
      <c r="J19" s="69">
        <v>15</v>
      </c>
      <c r="K19" s="94">
        <f t="shared" si="2"/>
        <v>100</v>
      </c>
      <c r="L19" s="126"/>
      <c r="M19" s="69">
        <v>14</v>
      </c>
      <c r="N19" s="69">
        <v>14</v>
      </c>
      <c r="O19" s="94">
        <f t="shared" si="3"/>
        <v>100</v>
      </c>
      <c r="P19" s="116"/>
      <c r="Q19" s="69">
        <v>8</v>
      </c>
      <c r="R19" s="69">
        <v>10</v>
      </c>
      <c r="S19" s="94">
        <f t="shared" si="4"/>
        <v>125</v>
      </c>
      <c r="T19" s="121"/>
      <c r="U19" s="94">
        <v>10</v>
      </c>
      <c r="V19" s="94">
        <v>10</v>
      </c>
      <c r="W19" s="94">
        <f t="shared" si="5"/>
        <v>100</v>
      </c>
      <c r="X19" s="121"/>
      <c r="Y19" s="94">
        <v>10</v>
      </c>
      <c r="Z19" s="94">
        <v>10</v>
      </c>
      <c r="AA19" s="94">
        <f t="shared" si="6"/>
        <v>100</v>
      </c>
      <c r="AB19" s="116"/>
      <c r="AC19" s="69">
        <v>5</v>
      </c>
      <c r="AD19" s="69">
        <v>5</v>
      </c>
      <c r="AE19" s="94">
        <f t="shared" si="7"/>
        <v>100</v>
      </c>
      <c r="AF19" s="116"/>
      <c r="AG19" s="69">
        <v>5</v>
      </c>
      <c r="AH19" s="69">
        <v>5</v>
      </c>
      <c r="AI19" s="94">
        <f t="shared" si="8"/>
        <v>100</v>
      </c>
      <c r="AJ19" s="119"/>
      <c r="AK19" s="69">
        <v>3</v>
      </c>
      <c r="AL19" s="69">
        <v>3</v>
      </c>
      <c r="AM19" s="94">
        <f t="shared" si="9"/>
        <v>100</v>
      </c>
      <c r="AN19" s="115"/>
      <c r="AO19" s="69">
        <v>3</v>
      </c>
      <c r="AP19" s="69">
        <v>2</v>
      </c>
      <c r="AQ19" s="94">
        <f t="shared" si="10"/>
        <v>66.66666666666666</v>
      </c>
      <c r="AR19" s="115"/>
      <c r="AS19" s="69">
        <v>30</v>
      </c>
      <c r="AT19" s="69">
        <v>31</v>
      </c>
      <c r="AU19" s="94">
        <f t="shared" si="11"/>
        <v>103.33333333333334</v>
      </c>
      <c r="AV19" s="116"/>
      <c r="AW19" s="69">
        <v>3</v>
      </c>
      <c r="AX19" s="69">
        <v>2</v>
      </c>
      <c r="AY19" s="94">
        <f t="shared" si="12"/>
        <v>66.66666666666666</v>
      </c>
      <c r="AZ19" s="116"/>
      <c r="BA19" s="69">
        <v>3</v>
      </c>
      <c r="BB19" s="69">
        <v>3</v>
      </c>
      <c r="BC19" s="94">
        <f t="shared" si="13"/>
        <v>100</v>
      </c>
      <c r="BD19" s="116"/>
      <c r="BE19" s="69">
        <v>46</v>
      </c>
      <c r="BF19" s="69">
        <v>51</v>
      </c>
      <c r="BG19" s="94">
        <f t="shared" si="14"/>
        <v>110.86956521739131</v>
      </c>
      <c r="BH19" s="116"/>
      <c r="BI19" s="69">
        <v>40</v>
      </c>
      <c r="BJ19" s="69">
        <v>49</v>
      </c>
      <c r="BK19" s="94">
        <f t="shared" si="15"/>
        <v>122.50000000000001</v>
      </c>
      <c r="BL19" s="116"/>
      <c r="BM19" s="69">
        <v>1</v>
      </c>
      <c r="BN19" s="69">
        <v>1</v>
      </c>
      <c r="BO19" s="94">
        <f t="shared" si="16"/>
        <v>100</v>
      </c>
      <c r="BP19" s="116"/>
      <c r="BQ19" s="69">
        <v>1</v>
      </c>
      <c r="BR19" s="69">
        <v>1</v>
      </c>
      <c r="BS19" s="94">
        <f t="shared" si="17"/>
        <v>100</v>
      </c>
    </row>
    <row r="20" spans="1:71" ht="47.25">
      <c r="A20" s="16">
        <v>15</v>
      </c>
      <c r="B20" s="37" t="s">
        <v>16</v>
      </c>
      <c r="C20" s="14">
        <f t="shared" si="0"/>
        <v>118.57843137254902</v>
      </c>
      <c r="D20" s="124"/>
      <c r="E20" s="69">
        <v>15</v>
      </c>
      <c r="F20" s="69">
        <v>14</v>
      </c>
      <c r="G20" s="97">
        <f t="shared" si="1"/>
        <v>93.33333333333333</v>
      </c>
      <c r="H20" s="116"/>
      <c r="I20" s="69">
        <v>9</v>
      </c>
      <c r="J20" s="69">
        <v>9</v>
      </c>
      <c r="K20" s="94">
        <f t="shared" si="2"/>
        <v>100</v>
      </c>
      <c r="L20" s="127"/>
      <c r="M20" s="69">
        <v>9</v>
      </c>
      <c r="N20" s="69">
        <v>9</v>
      </c>
      <c r="O20" s="94">
        <f t="shared" si="3"/>
        <v>100</v>
      </c>
      <c r="P20" s="116"/>
      <c r="Q20" s="69">
        <v>9</v>
      </c>
      <c r="R20" s="69">
        <v>9</v>
      </c>
      <c r="S20" s="94">
        <f t="shared" si="4"/>
        <v>100</v>
      </c>
      <c r="T20" s="122"/>
      <c r="U20" s="94">
        <v>4</v>
      </c>
      <c r="V20" s="94">
        <v>4</v>
      </c>
      <c r="W20" s="94">
        <f t="shared" si="5"/>
        <v>100</v>
      </c>
      <c r="X20" s="122"/>
      <c r="Y20" s="94">
        <v>4</v>
      </c>
      <c r="Z20" s="94">
        <v>3</v>
      </c>
      <c r="AA20" s="94">
        <f t="shared" si="6"/>
        <v>75</v>
      </c>
      <c r="AB20" s="116"/>
      <c r="AC20" s="69">
        <v>1</v>
      </c>
      <c r="AD20" s="69">
        <v>1</v>
      </c>
      <c r="AE20" s="94">
        <f t="shared" si="7"/>
        <v>100</v>
      </c>
      <c r="AF20" s="116"/>
      <c r="AG20" s="69">
        <v>1</v>
      </c>
      <c r="AH20" s="69">
        <v>1</v>
      </c>
      <c r="AI20" s="94">
        <f>AH20/AG20*100</f>
        <v>100</v>
      </c>
      <c r="AJ20" s="119"/>
      <c r="AK20" s="69">
        <v>1</v>
      </c>
      <c r="AL20" s="69">
        <v>1</v>
      </c>
      <c r="AM20" s="94">
        <f t="shared" si="9"/>
        <v>100</v>
      </c>
      <c r="AN20" s="115"/>
      <c r="AO20" s="69">
        <v>1</v>
      </c>
      <c r="AP20" s="69">
        <v>1</v>
      </c>
      <c r="AQ20" s="94">
        <f t="shared" si="10"/>
        <v>100</v>
      </c>
      <c r="AR20" s="115"/>
      <c r="AS20" s="69">
        <v>3</v>
      </c>
      <c r="AT20" s="69">
        <v>14</v>
      </c>
      <c r="AU20" s="94">
        <f t="shared" si="11"/>
        <v>466.6666666666667</v>
      </c>
      <c r="AV20" s="116"/>
      <c r="AW20" s="69">
        <v>1</v>
      </c>
      <c r="AX20" s="69">
        <v>1</v>
      </c>
      <c r="AY20" s="94">
        <v>100</v>
      </c>
      <c r="AZ20" s="116"/>
      <c r="BA20" s="69">
        <v>1</v>
      </c>
      <c r="BB20" s="69">
        <v>1</v>
      </c>
      <c r="BC20" s="94">
        <v>100</v>
      </c>
      <c r="BD20" s="116"/>
      <c r="BE20" s="69">
        <v>8</v>
      </c>
      <c r="BF20" s="69">
        <v>7</v>
      </c>
      <c r="BG20" s="94">
        <f t="shared" si="14"/>
        <v>87.5</v>
      </c>
      <c r="BH20" s="116"/>
      <c r="BI20" s="69">
        <v>15</v>
      </c>
      <c r="BJ20" s="69">
        <v>14</v>
      </c>
      <c r="BK20" s="94">
        <f t="shared" si="15"/>
        <v>93.33333333333333</v>
      </c>
      <c r="BL20" s="116"/>
      <c r="BM20" s="69">
        <v>1</v>
      </c>
      <c r="BN20" s="69">
        <v>1</v>
      </c>
      <c r="BO20" s="94">
        <f t="shared" si="16"/>
        <v>100</v>
      </c>
      <c r="BP20" s="116"/>
      <c r="BQ20" s="69">
        <v>1</v>
      </c>
      <c r="BR20" s="69">
        <v>1</v>
      </c>
      <c r="BS20" s="94">
        <f t="shared" si="17"/>
        <v>100</v>
      </c>
    </row>
    <row r="21" spans="1:55" ht="21.75" customHeight="1">
      <c r="A21" s="16"/>
      <c r="B21" s="38" t="s">
        <v>35</v>
      </c>
      <c r="C21" s="9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67.5" customHeight="1">
      <c r="A22" s="16">
        <v>16</v>
      </c>
      <c r="B22" s="37" t="s">
        <v>0</v>
      </c>
      <c r="C22" s="14">
        <f>(G22+K22+O22+S22+W22+AA22+AE22)/7</f>
        <v>111.6257272139625</v>
      </c>
      <c r="D22" s="124" t="s">
        <v>139</v>
      </c>
      <c r="E22" s="69">
        <v>260</v>
      </c>
      <c r="F22" s="69">
        <v>259</v>
      </c>
      <c r="G22" s="97">
        <f>F22/E22*100</f>
        <v>99.61538461538461</v>
      </c>
      <c r="H22" s="116" t="s">
        <v>156</v>
      </c>
      <c r="I22" s="69">
        <v>15</v>
      </c>
      <c r="J22" s="69">
        <v>12</v>
      </c>
      <c r="K22" s="97">
        <f>J22/I22*100</f>
        <v>80</v>
      </c>
      <c r="L22" s="116" t="s">
        <v>157</v>
      </c>
      <c r="M22" s="69">
        <v>7</v>
      </c>
      <c r="N22" s="69">
        <v>7</v>
      </c>
      <c r="O22" s="97">
        <f>N22/M22*100</f>
        <v>100</v>
      </c>
      <c r="P22" s="116" t="s">
        <v>142</v>
      </c>
      <c r="Q22" s="69">
        <v>5</v>
      </c>
      <c r="R22" s="69">
        <v>7</v>
      </c>
      <c r="S22" s="97">
        <f>R22/Q22*100</f>
        <v>140</v>
      </c>
      <c r="T22" s="111" t="s">
        <v>158</v>
      </c>
      <c r="U22" s="97">
        <v>34</v>
      </c>
      <c r="V22" s="97">
        <v>55</v>
      </c>
      <c r="W22" s="97">
        <f>V22/U22*100</f>
        <v>161.76470588235296</v>
      </c>
      <c r="X22" s="111" t="s">
        <v>159</v>
      </c>
      <c r="Y22" s="97">
        <v>100</v>
      </c>
      <c r="Z22" s="97">
        <v>100</v>
      </c>
      <c r="AA22" s="94">
        <f>Z22/Y22*100</f>
        <v>100</v>
      </c>
      <c r="AB22" s="116" t="s">
        <v>160</v>
      </c>
      <c r="AC22" s="69">
        <v>100</v>
      </c>
      <c r="AD22" s="69">
        <v>100</v>
      </c>
      <c r="AE22" s="98">
        <f>AD22/AC22*100</f>
        <v>100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05.75" customHeight="1">
      <c r="A23" s="16">
        <v>17</v>
      </c>
      <c r="B23" s="37" t="s">
        <v>7</v>
      </c>
      <c r="C23" s="14">
        <f>(G23+K23+O23+S23+W23+AA23+AE23)/7</f>
        <v>99.62620712620712</v>
      </c>
      <c r="D23" s="124"/>
      <c r="E23" s="69">
        <v>650</v>
      </c>
      <c r="F23" s="69">
        <v>665</v>
      </c>
      <c r="G23" s="97">
        <f>F23/E23*100</f>
        <v>102.30769230769229</v>
      </c>
      <c r="H23" s="116"/>
      <c r="I23" s="69">
        <v>16</v>
      </c>
      <c r="J23" s="69">
        <v>16</v>
      </c>
      <c r="K23" s="97">
        <f>J23/I23*100</f>
        <v>100</v>
      </c>
      <c r="L23" s="116"/>
      <c r="M23" s="69">
        <v>11</v>
      </c>
      <c r="N23" s="69">
        <v>10</v>
      </c>
      <c r="O23" s="97">
        <f>N23/M23*100</f>
        <v>90.9090909090909</v>
      </c>
      <c r="P23" s="116"/>
      <c r="Q23" s="69">
        <v>5</v>
      </c>
      <c r="R23" s="69">
        <v>5</v>
      </c>
      <c r="S23" s="97">
        <f>R23/Q23*100</f>
        <v>100</v>
      </c>
      <c r="T23" s="117"/>
      <c r="U23" s="97">
        <v>24</v>
      </c>
      <c r="V23" s="97">
        <v>25</v>
      </c>
      <c r="W23" s="97">
        <f>V23/U23*100</f>
        <v>104.16666666666667</v>
      </c>
      <c r="X23" s="117"/>
      <c r="Y23" s="97">
        <v>100</v>
      </c>
      <c r="Z23" s="97">
        <v>100</v>
      </c>
      <c r="AA23" s="94">
        <f>Z23/Y23*100</f>
        <v>100</v>
      </c>
      <c r="AB23" s="116"/>
      <c r="AC23" s="69">
        <v>100</v>
      </c>
      <c r="AD23" s="69">
        <v>100</v>
      </c>
      <c r="AE23" s="98">
        <f>AD23/AC23*100</f>
        <v>100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26.25" customHeight="1">
      <c r="A24" s="16"/>
      <c r="B24" s="38" t="s">
        <v>36</v>
      </c>
      <c r="C24" s="9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47.25" customHeight="1">
      <c r="A25" s="16">
        <v>18</v>
      </c>
      <c r="B25" s="37" t="s">
        <v>17</v>
      </c>
      <c r="C25" s="15">
        <f>(G25+K25+O25+S25+W25+AA25+AE25+AI25+AM25+AQ25+AU25+AY25+BC25)/13</f>
        <v>119.24419997434232</v>
      </c>
      <c r="D25" s="124" t="s">
        <v>161</v>
      </c>
      <c r="E25" s="95">
        <v>124</v>
      </c>
      <c r="F25" s="95">
        <v>132</v>
      </c>
      <c r="G25" s="99">
        <f>F25/E25*100</f>
        <v>106.4516129032258</v>
      </c>
      <c r="H25" s="116" t="s">
        <v>162</v>
      </c>
      <c r="I25" s="95">
        <v>14</v>
      </c>
      <c r="J25" s="95">
        <v>14</v>
      </c>
      <c r="K25" s="99">
        <f aca="true" t="shared" si="18" ref="K25:K33">J25/I25*100</f>
        <v>100</v>
      </c>
      <c r="L25" s="116" t="s">
        <v>163</v>
      </c>
      <c r="M25" s="95">
        <v>14</v>
      </c>
      <c r="N25" s="95">
        <v>14</v>
      </c>
      <c r="O25" s="99">
        <f aca="true" t="shared" si="19" ref="O25:O33">N25/M25*100</f>
        <v>100</v>
      </c>
      <c r="P25" s="116" t="s">
        <v>164</v>
      </c>
      <c r="Q25" s="95">
        <v>14</v>
      </c>
      <c r="R25" s="95">
        <v>12</v>
      </c>
      <c r="S25" s="99">
        <f aca="true" t="shared" si="20" ref="S25:S33">R25/Q25*100</f>
        <v>85.71428571428571</v>
      </c>
      <c r="T25" s="111" t="s">
        <v>165</v>
      </c>
      <c r="U25" s="99">
        <v>4</v>
      </c>
      <c r="V25" s="99">
        <v>12</v>
      </c>
      <c r="W25" s="99">
        <f aca="true" t="shared" si="21" ref="W25:W33">V25/U25*100</f>
        <v>300</v>
      </c>
      <c r="X25" s="111" t="s">
        <v>166</v>
      </c>
      <c r="Y25" s="99">
        <v>1</v>
      </c>
      <c r="Z25" s="99">
        <v>1</v>
      </c>
      <c r="AA25" s="99">
        <f aca="true" t="shared" si="22" ref="AA25:AA33">Z25/Y25*100</f>
        <v>100</v>
      </c>
      <c r="AB25" s="116" t="s">
        <v>167</v>
      </c>
      <c r="AC25" s="95">
        <v>1</v>
      </c>
      <c r="AD25" s="95">
        <v>1</v>
      </c>
      <c r="AE25" s="99">
        <f aca="true" t="shared" si="23" ref="AE25:AE33">AD25/AC25*100</f>
        <v>100</v>
      </c>
      <c r="AF25" s="116" t="s">
        <v>168</v>
      </c>
      <c r="AG25" s="95">
        <v>1</v>
      </c>
      <c r="AH25" s="95">
        <v>1</v>
      </c>
      <c r="AI25" s="99">
        <f>AH25/AG25*100</f>
        <v>100</v>
      </c>
      <c r="AJ25" s="116" t="s">
        <v>169</v>
      </c>
      <c r="AK25" s="95">
        <v>124</v>
      </c>
      <c r="AL25" s="95">
        <v>132</v>
      </c>
      <c r="AM25" s="99">
        <f>AL25/AK25*100</f>
        <v>106.4516129032258</v>
      </c>
      <c r="AN25" s="116" t="s">
        <v>170</v>
      </c>
      <c r="AO25" s="95">
        <v>25172</v>
      </c>
      <c r="AP25" s="95">
        <v>30336</v>
      </c>
      <c r="AQ25" s="99">
        <f>AP25/AO25*100</f>
        <v>120.51485777848403</v>
      </c>
      <c r="AR25" s="116" t="s">
        <v>171</v>
      </c>
      <c r="AS25" s="95">
        <v>20172</v>
      </c>
      <c r="AT25" s="95">
        <v>23831</v>
      </c>
      <c r="AU25" s="99">
        <f>AT25/AS25*100</f>
        <v>118.13900456077731</v>
      </c>
      <c r="AV25" s="116" t="s">
        <v>172</v>
      </c>
      <c r="AW25" s="95">
        <v>124</v>
      </c>
      <c r="AX25" s="95">
        <v>132</v>
      </c>
      <c r="AY25" s="99">
        <f>AX25/AW25*100</f>
        <v>106.4516129032258</v>
      </c>
      <c r="AZ25" s="116" t="s">
        <v>173</v>
      </c>
      <c r="BA25" s="95">
        <v>124</v>
      </c>
      <c r="BB25" s="95">
        <v>132</v>
      </c>
      <c r="BC25" s="99">
        <f>BB25/BA25*100</f>
        <v>106.4516129032258</v>
      </c>
    </row>
    <row r="26" spans="1:55" ht="47.25">
      <c r="A26" s="16">
        <v>19</v>
      </c>
      <c r="B26" s="37" t="s">
        <v>18</v>
      </c>
      <c r="C26" s="14">
        <f aca="true" t="shared" si="24" ref="C26:C33">(G26+K26+O26+S26+W26+AA26+AE26+AI26+AM26+AQ26+AU26+AY26+BC26)/13</f>
        <v>85.63060079948416</v>
      </c>
      <c r="D26" s="124"/>
      <c r="E26" s="69">
        <v>104</v>
      </c>
      <c r="F26" s="69">
        <v>77</v>
      </c>
      <c r="G26" s="97">
        <f aca="true" t="shared" si="25" ref="G26:G33">F26/E26*100</f>
        <v>74.03846153846155</v>
      </c>
      <c r="H26" s="116"/>
      <c r="I26" s="69">
        <v>10</v>
      </c>
      <c r="J26" s="69">
        <v>10</v>
      </c>
      <c r="K26" s="97">
        <f t="shared" si="18"/>
        <v>100</v>
      </c>
      <c r="L26" s="116"/>
      <c r="M26" s="69">
        <v>10</v>
      </c>
      <c r="N26" s="69">
        <v>10</v>
      </c>
      <c r="O26" s="97">
        <f t="shared" si="19"/>
        <v>100</v>
      </c>
      <c r="P26" s="116"/>
      <c r="Q26" s="69">
        <v>10</v>
      </c>
      <c r="R26" s="69">
        <v>10</v>
      </c>
      <c r="S26" s="97">
        <f t="shared" si="20"/>
        <v>100</v>
      </c>
      <c r="T26" s="112"/>
      <c r="U26" s="97">
        <v>4</v>
      </c>
      <c r="V26" s="97">
        <v>4</v>
      </c>
      <c r="W26" s="97">
        <f t="shared" si="21"/>
        <v>100</v>
      </c>
      <c r="X26" s="112"/>
      <c r="Y26" s="97">
        <v>1</v>
      </c>
      <c r="Z26" s="97">
        <v>1</v>
      </c>
      <c r="AA26" s="97">
        <f t="shared" si="22"/>
        <v>100</v>
      </c>
      <c r="AB26" s="116"/>
      <c r="AC26" s="69">
        <v>1</v>
      </c>
      <c r="AD26" s="69">
        <v>1</v>
      </c>
      <c r="AE26" s="97">
        <f t="shared" si="23"/>
        <v>100</v>
      </c>
      <c r="AF26" s="116"/>
      <c r="AG26" s="69">
        <v>1</v>
      </c>
      <c r="AH26" s="69">
        <v>1</v>
      </c>
      <c r="AI26" s="97">
        <f aca="true" t="shared" si="26" ref="AI26:AI33">AH26/AG26*100</f>
        <v>100</v>
      </c>
      <c r="AJ26" s="116"/>
      <c r="AK26" s="69">
        <v>104</v>
      </c>
      <c r="AL26" s="69">
        <v>77</v>
      </c>
      <c r="AM26" s="97">
        <f aca="true" t="shared" si="27" ref="AM26:AM33">AL26/AK26*100</f>
        <v>74.03846153846155</v>
      </c>
      <c r="AN26" s="116"/>
      <c r="AO26" s="69">
        <v>24024</v>
      </c>
      <c r="AP26" s="69">
        <v>17710</v>
      </c>
      <c r="AQ26" s="97">
        <f aca="true" t="shared" si="28" ref="AQ26:AQ33">AP26/AO26*100</f>
        <v>73.71794871794873</v>
      </c>
      <c r="AR26" s="116"/>
      <c r="AS26" s="69">
        <v>19219</v>
      </c>
      <c r="AT26" s="69">
        <v>10914</v>
      </c>
      <c r="AU26" s="97">
        <f aca="true" t="shared" si="29" ref="AU26:AU33">AT26/AS26*100</f>
        <v>56.78755398303762</v>
      </c>
      <c r="AV26" s="116"/>
      <c r="AW26" s="69">
        <v>104</v>
      </c>
      <c r="AX26" s="69">
        <v>70</v>
      </c>
      <c r="AY26" s="97">
        <f aca="true" t="shared" si="30" ref="AY26:AY33">AX26/AW26*100</f>
        <v>67.3076923076923</v>
      </c>
      <c r="AZ26" s="116"/>
      <c r="BA26" s="69">
        <v>104</v>
      </c>
      <c r="BB26" s="69">
        <v>70</v>
      </c>
      <c r="BC26" s="97">
        <f aca="true" t="shared" si="31" ref="BC26:BC32">BB26/BA26*100</f>
        <v>67.3076923076923</v>
      </c>
    </row>
    <row r="27" spans="1:55" ht="78.75">
      <c r="A27" s="16">
        <v>20</v>
      </c>
      <c r="B27" s="37" t="s">
        <v>19</v>
      </c>
      <c r="C27" s="14">
        <f t="shared" si="24"/>
        <v>114.24574646537263</v>
      </c>
      <c r="D27" s="124"/>
      <c r="E27" s="69">
        <v>107</v>
      </c>
      <c r="F27" s="69">
        <v>108</v>
      </c>
      <c r="G27" s="97">
        <f t="shared" si="25"/>
        <v>100.93457943925233</v>
      </c>
      <c r="H27" s="116"/>
      <c r="I27" s="69">
        <v>12</v>
      </c>
      <c r="J27" s="69">
        <v>12</v>
      </c>
      <c r="K27" s="97">
        <f t="shared" si="18"/>
        <v>100</v>
      </c>
      <c r="L27" s="116"/>
      <c r="M27" s="69">
        <v>12</v>
      </c>
      <c r="N27" s="69">
        <v>12</v>
      </c>
      <c r="O27" s="97">
        <f t="shared" si="19"/>
        <v>100</v>
      </c>
      <c r="P27" s="116"/>
      <c r="Q27" s="69">
        <v>12</v>
      </c>
      <c r="R27" s="69">
        <v>12</v>
      </c>
      <c r="S27" s="97">
        <f t="shared" si="20"/>
        <v>100</v>
      </c>
      <c r="T27" s="112"/>
      <c r="U27" s="97">
        <v>2</v>
      </c>
      <c r="V27" s="97">
        <v>6</v>
      </c>
      <c r="W27" s="97">
        <f t="shared" si="21"/>
        <v>300</v>
      </c>
      <c r="X27" s="112"/>
      <c r="Y27" s="97">
        <v>1</v>
      </c>
      <c r="Z27" s="97">
        <v>1</v>
      </c>
      <c r="AA27" s="97">
        <f t="shared" si="22"/>
        <v>100</v>
      </c>
      <c r="AB27" s="116"/>
      <c r="AC27" s="69">
        <v>1</v>
      </c>
      <c r="AD27" s="69">
        <v>1</v>
      </c>
      <c r="AE27" s="97">
        <f t="shared" si="23"/>
        <v>100</v>
      </c>
      <c r="AF27" s="116"/>
      <c r="AG27" s="69">
        <v>1</v>
      </c>
      <c r="AH27" s="69">
        <v>1</v>
      </c>
      <c r="AI27" s="97">
        <f t="shared" si="26"/>
        <v>100</v>
      </c>
      <c r="AJ27" s="116"/>
      <c r="AK27" s="69">
        <v>107</v>
      </c>
      <c r="AL27" s="69">
        <v>108</v>
      </c>
      <c r="AM27" s="97">
        <f t="shared" si="27"/>
        <v>100.93457943925233</v>
      </c>
      <c r="AN27" s="116"/>
      <c r="AO27" s="69">
        <v>22470</v>
      </c>
      <c r="AP27" s="69">
        <v>22707</v>
      </c>
      <c r="AQ27" s="97">
        <f t="shared" si="28"/>
        <v>101.05473965287048</v>
      </c>
      <c r="AR27" s="116"/>
      <c r="AS27" s="69">
        <v>17976</v>
      </c>
      <c r="AT27" s="69">
        <v>18821</v>
      </c>
      <c r="AU27" s="97">
        <f t="shared" si="29"/>
        <v>104.70071206052513</v>
      </c>
      <c r="AV27" s="116"/>
      <c r="AW27" s="69">
        <v>107</v>
      </c>
      <c r="AX27" s="69">
        <v>95</v>
      </c>
      <c r="AY27" s="97">
        <f t="shared" si="30"/>
        <v>88.78504672897196</v>
      </c>
      <c r="AZ27" s="116"/>
      <c r="BA27" s="69">
        <v>107</v>
      </c>
      <c r="BB27" s="69">
        <v>95</v>
      </c>
      <c r="BC27" s="97">
        <f t="shared" si="31"/>
        <v>88.78504672897196</v>
      </c>
    </row>
    <row r="28" spans="1:55" ht="63">
      <c r="A28" s="16">
        <v>21</v>
      </c>
      <c r="B28" s="37" t="s">
        <v>20</v>
      </c>
      <c r="C28" s="15">
        <f t="shared" si="24"/>
        <v>115.49401461095466</v>
      </c>
      <c r="D28" s="124"/>
      <c r="E28" s="95">
        <v>130</v>
      </c>
      <c r="F28" s="95">
        <v>130</v>
      </c>
      <c r="G28" s="99">
        <f t="shared" si="25"/>
        <v>100</v>
      </c>
      <c r="H28" s="116"/>
      <c r="I28" s="95">
        <v>17</v>
      </c>
      <c r="J28" s="95">
        <v>18</v>
      </c>
      <c r="K28" s="99">
        <f t="shared" si="18"/>
        <v>105.88235294117648</v>
      </c>
      <c r="L28" s="116"/>
      <c r="M28" s="95">
        <v>17</v>
      </c>
      <c r="N28" s="95">
        <v>18</v>
      </c>
      <c r="O28" s="99">
        <f t="shared" si="19"/>
        <v>105.88235294117648</v>
      </c>
      <c r="P28" s="116"/>
      <c r="Q28" s="95">
        <v>17</v>
      </c>
      <c r="R28" s="95">
        <v>18</v>
      </c>
      <c r="S28" s="99">
        <f t="shared" si="20"/>
        <v>105.88235294117648</v>
      </c>
      <c r="T28" s="112"/>
      <c r="U28" s="99">
        <v>5</v>
      </c>
      <c r="V28" s="99">
        <v>13</v>
      </c>
      <c r="W28" s="99">
        <f t="shared" si="21"/>
        <v>260</v>
      </c>
      <c r="X28" s="112"/>
      <c r="Y28" s="99">
        <v>1</v>
      </c>
      <c r="Z28" s="99">
        <v>1</v>
      </c>
      <c r="AA28" s="99">
        <f t="shared" si="22"/>
        <v>100</v>
      </c>
      <c r="AB28" s="116"/>
      <c r="AC28" s="95">
        <v>1</v>
      </c>
      <c r="AD28" s="95">
        <v>1</v>
      </c>
      <c r="AE28" s="99">
        <f t="shared" si="23"/>
        <v>100</v>
      </c>
      <c r="AF28" s="116"/>
      <c r="AG28" s="95">
        <v>1</v>
      </c>
      <c r="AH28" s="95">
        <v>1</v>
      </c>
      <c r="AI28" s="99">
        <f t="shared" si="26"/>
        <v>100</v>
      </c>
      <c r="AJ28" s="116"/>
      <c r="AK28" s="95">
        <v>130</v>
      </c>
      <c r="AL28" s="95">
        <v>130</v>
      </c>
      <c r="AM28" s="99">
        <f t="shared" si="27"/>
        <v>100</v>
      </c>
      <c r="AN28" s="116"/>
      <c r="AO28" s="95">
        <v>22880</v>
      </c>
      <c r="AP28" s="95">
        <v>27612</v>
      </c>
      <c r="AQ28" s="99">
        <f t="shared" si="28"/>
        <v>120.68181818181817</v>
      </c>
      <c r="AR28" s="116"/>
      <c r="AS28" s="95">
        <v>18304</v>
      </c>
      <c r="AT28" s="95">
        <v>22531</v>
      </c>
      <c r="AU28" s="99">
        <f t="shared" si="29"/>
        <v>123.09331293706293</v>
      </c>
      <c r="AV28" s="116"/>
      <c r="AW28" s="95">
        <v>130</v>
      </c>
      <c r="AX28" s="95">
        <v>117</v>
      </c>
      <c r="AY28" s="99">
        <f t="shared" si="30"/>
        <v>90</v>
      </c>
      <c r="AZ28" s="116"/>
      <c r="BA28" s="95">
        <v>130</v>
      </c>
      <c r="BB28" s="95">
        <v>117</v>
      </c>
      <c r="BC28" s="99">
        <f t="shared" si="31"/>
        <v>90</v>
      </c>
    </row>
    <row r="29" spans="1:55" ht="47.25">
      <c r="A29" s="16">
        <v>22</v>
      </c>
      <c r="B29" s="37" t="s">
        <v>21</v>
      </c>
      <c r="C29" s="15">
        <f t="shared" si="24"/>
        <v>106.35220877504915</v>
      </c>
      <c r="D29" s="124"/>
      <c r="E29" s="95">
        <v>31</v>
      </c>
      <c r="F29" s="95">
        <v>34</v>
      </c>
      <c r="G29" s="99">
        <f t="shared" si="25"/>
        <v>109.6774193548387</v>
      </c>
      <c r="H29" s="116"/>
      <c r="I29" s="95">
        <v>4</v>
      </c>
      <c r="J29" s="95">
        <v>5</v>
      </c>
      <c r="K29" s="99">
        <f t="shared" si="18"/>
        <v>125</v>
      </c>
      <c r="L29" s="116"/>
      <c r="M29" s="95">
        <v>4</v>
      </c>
      <c r="N29" s="95">
        <v>5</v>
      </c>
      <c r="O29" s="99">
        <f t="shared" si="19"/>
        <v>125</v>
      </c>
      <c r="P29" s="116"/>
      <c r="Q29" s="95">
        <v>3</v>
      </c>
      <c r="R29" s="95">
        <v>4</v>
      </c>
      <c r="S29" s="99">
        <v>100</v>
      </c>
      <c r="T29" s="112"/>
      <c r="U29" s="99">
        <v>3</v>
      </c>
      <c r="V29" s="99">
        <v>5</v>
      </c>
      <c r="W29" s="99">
        <v>100</v>
      </c>
      <c r="X29" s="112"/>
      <c r="Y29" s="99">
        <v>1</v>
      </c>
      <c r="Z29" s="99">
        <v>1</v>
      </c>
      <c r="AA29" s="99">
        <v>100</v>
      </c>
      <c r="AB29" s="116"/>
      <c r="AC29" s="95">
        <v>1</v>
      </c>
      <c r="AD29" s="95">
        <v>1</v>
      </c>
      <c r="AE29" s="99">
        <f t="shared" si="23"/>
        <v>100</v>
      </c>
      <c r="AF29" s="116"/>
      <c r="AG29" s="95">
        <v>1</v>
      </c>
      <c r="AH29" s="95">
        <v>1</v>
      </c>
      <c r="AI29" s="99">
        <f t="shared" si="26"/>
        <v>100</v>
      </c>
      <c r="AJ29" s="116"/>
      <c r="AK29" s="95">
        <v>31</v>
      </c>
      <c r="AL29" s="95">
        <v>34</v>
      </c>
      <c r="AM29" s="99">
        <f t="shared" si="27"/>
        <v>109.6774193548387</v>
      </c>
      <c r="AN29" s="116"/>
      <c r="AO29" s="95">
        <v>7812</v>
      </c>
      <c r="AP29" s="95">
        <v>8126</v>
      </c>
      <c r="AQ29" s="99">
        <f t="shared" si="28"/>
        <v>104.0194572452637</v>
      </c>
      <c r="AR29" s="116"/>
      <c r="AS29" s="95">
        <v>6247</v>
      </c>
      <c r="AT29" s="95">
        <v>6822</v>
      </c>
      <c r="AU29" s="99">
        <f t="shared" si="29"/>
        <v>109.20441812069794</v>
      </c>
      <c r="AV29" s="116"/>
      <c r="AW29" s="95">
        <v>44</v>
      </c>
      <c r="AX29" s="95">
        <v>44</v>
      </c>
      <c r="AY29" s="99">
        <f t="shared" si="30"/>
        <v>100</v>
      </c>
      <c r="AZ29" s="116"/>
      <c r="BA29" s="95">
        <v>46</v>
      </c>
      <c r="BB29" s="95">
        <v>46</v>
      </c>
      <c r="BC29" s="99">
        <f t="shared" si="31"/>
        <v>100</v>
      </c>
    </row>
    <row r="30" spans="1:55" ht="47.25">
      <c r="A30" s="16">
        <v>23</v>
      </c>
      <c r="B30" s="37" t="s">
        <v>22</v>
      </c>
      <c r="C30" s="14">
        <f t="shared" si="24"/>
        <v>105.4759385081332</v>
      </c>
      <c r="D30" s="124"/>
      <c r="E30" s="69">
        <v>47</v>
      </c>
      <c r="F30" s="69">
        <v>45</v>
      </c>
      <c r="G30" s="97">
        <f t="shared" si="25"/>
        <v>95.74468085106383</v>
      </c>
      <c r="H30" s="116"/>
      <c r="I30" s="69">
        <v>6</v>
      </c>
      <c r="J30" s="69">
        <v>6</v>
      </c>
      <c r="K30" s="97">
        <f t="shared" si="18"/>
        <v>100</v>
      </c>
      <c r="L30" s="116"/>
      <c r="M30" s="69">
        <v>6</v>
      </c>
      <c r="N30" s="69">
        <v>6</v>
      </c>
      <c r="O30" s="97">
        <f t="shared" si="19"/>
        <v>100</v>
      </c>
      <c r="P30" s="116"/>
      <c r="Q30" s="69">
        <v>6</v>
      </c>
      <c r="R30" s="69">
        <v>6</v>
      </c>
      <c r="S30" s="97">
        <f t="shared" si="20"/>
        <v>100</v>
      </c>
      <c r="T30" s="112"/>
      <c r="U30" s="97">
        <v>2</v>
      </c>
      <c r="V30" s="97">
        <v>4</v>
      </c>
      <c r="W30" s="97">
        <f t="shared" si="21"/>
        <v>200</v>
      </c>
      <c r="X30" s="112"/>
      <c r="Y30" s="97">
        <v>1</v>
      </c>
      <c r="Z30" s="97">
        <v>1</v>
      </c>
      <c r="AA30" s="97">
        <f t="shared" si="22"/>
        <v>100</v>
      </c>
      <c r="AB30" s="116"/>
      <c r="AC30" s="69">
        <v>1</v>
      </c>
      <c r="AD30" s="69">
        <v>1</v>
      </c>
      <c r="AE30" s="97">
        <f t="shared" si="23"/>
        <v>100</v>
      </c>
      <c r="AF30" s="116"/>
      <c r="AG30" s="69">
        <v>1</v>
      </c>
      <c r="AH30" s="69">
        <v>1</v>
      </c>
      <c r="AI30" s="97">
        <f t="shared" si="26"/>
        <v>100</v>
      </c>
      <c r="AJ30" s="116"/>
      <c r="AK30" s="69">
        <v>47</v>
      </c>
      <c r="AL30" s="69">
        <v>45</v>
      </c>
      <c r="AM30" s="97">
        <f t="shared" si="27"/>
        <v>95.74468085106383</v>
      </c>
      <c r="AN30" s="116"/>
      <c r="AO30" s="69">
        <v>11092</v>
      </c>
      <c r="AP30" s="69">
        <v>10710</v>
      </c>
      <c r="AQ30" s="97">
        <f t="shared" si="28"/>
        <v>96.55607645149658</v>
      </c>
      <c r="AR30" s="116"/>
      <c r="AS30" s="69">
        <v>8874</v>
      </c>
      <c r="AT30" s="69">
        <v>7378</v>
      </c>
      <c r="AU30" s="97">
        <f t="shared" si="29"/>
        <v>83.14176245210729</v>
      </c>
      <c r="AV30" s="116"/>
      <c r="AW30" s="69">
        <v>84</v>
      </c>
      <c r="AX30" s="69">
        <v>84</v>
      </c>
      <c r="AY30" s="97">
        <f t="shared" si="30"/>
        <v>100</v>
      </c>
      <c r="AZ30" s="116"/>
      <c r="BA30" s="69">
        <v>88</v>
      </c>
      <c r="BB30" s="69">
        <v>88</v>
      </c>
      <c r="BC30" s="97">
        <f t="shared" si="31"/>
        <v>100</v>
      </c>
    </row>
    <row r="31" spans="1:55" ht="47.25">
      <c r="A31" s="16">
        <v>24</v>
      </c>
      <c r="B31" s="37" t="s">
        <v>23</v>
      </c>
      <c r="C31" s="14">
        <f t="shared" si="24"/>
        <v>108.9030073783437</v>
      </c>
      <c r="D31" s="124"/>
      <c r="E31" s="69">
        <v>21</v>
      </c>
      <c r="F31" s="69">
        <v>26</v>
      </c>
      <c r="G31" s="97">
        <f t="shared" si="25"/>
        <v>123.80952380952381</v>
      </c>
      <c r="H31" s="116"/>
      <c r="I31" s="69">
        <v>3</v>
      </c>
      <c r="J31" s="69">
        <v>3</v>
      </c>
      <c r="K31" s="97">
        <f t="shared" si="18"/>
        <v>100</v>
      </c>
      <c r="L31" s="116"/>
      <c r="M31" s="69">
        <v>3</v>
      </c>
      <c r="N31" s="69">
        <v>3</v>
      </c>
      <c r="O31" s="97">
        <f t="shared" si="19"/>
        <v>100</v>
      </c>
      <c r="P31" s="116"/>
      <c r="Q31" s="69">
        <v>3</v>
      </c>
      <c r="R31" s="69">
        <v>2</v>
      </c>
      <c r="S31" s="97">
        <f t="shared" si="20"/>
        <v>66.66666666666666</v>
      </c>
      <c r="T31" s="112"/>
      <c r="U31" s="97">
        <v>1</v>
      </c>
      <c r="V31" s="97">
        <v>3</v>
      </c>
      <c r="W31" s="97">
        <f t="shared" si="21"/>
        <v>300</v>
      </c>
      <c r="X31" s="112"/>
      <c r="Y31" s="97">
        <v>1</v>
      </c>
      <c r="Z31" s="97">
        <v>1</v>
      </c>
      <c r="AA31" s="97">
        <f t="shared" si="22"/>
        <v>100</v>
      </c>
      <c r="AB31" s="116"/>
      <c r="AC31" s="69">
        <v>1</v>
      </c>
      <c r="AD31" s="69">
        <v>1</v>
      </c>
      <c r="AE31" s="97">
        <f t="shared" si="23"/>
        <v>100</v>
      </c>
      <c r="AF31" s="116"/>
      <c r="AG31" s="69">
        <v>1</v>
      </c>
      <c r="AH31" s="69">
        <v>1</v>
      </c>
      <c r="AI31" s="97">
        <f t="shared" si="26"/>
        <v>100</v>
      </c>
      <c r="AJ31" s="116"/>
      <c r="AK31" s="69">
        <v>28</v>
      </c>
      <c r="AL31" s="69">
        <v>26</v>
      </c>
      <c r="AM31" s="97">
        <f t="shared" si="27"/>
        <v>92.85714285714286</v>
      </c>
      <c r="AN31" s="116"/>
      <c r="AO31" s="69">
        <v>6244</v>
      </c>
      <c r="AP31" s="69">
        <v>5018</v>
      </c>
      <c r="AQ31" s="97">
        <f t="shared" si="28"/>
        <v>80.36515054452275</v>
      </c>
      <c r="AR31" s="116"/>
      <c r="AS31" s="69">
        <v>4995</v>
      </c>
      <c r="AT31" s="69">
        <v>3313</v>
      </c>
      <c r="AU31" s="97">
        <f t="shared" si="29"/>
        <v>66.32632632632632</v>
      </c>
      <c r="AV31" s="116"/>
      <c r="AW31" s="69">
        <v>28</v>
      </c>
      <c r="AX31" s="69">
        <v>26</v>
      </c>
      <c r="AY31" s="97">
        <f t="shared" si="30"/>
        <v>92.85714285714286</v>
      </c>
      <c r="AZ31" s="116"/>
      <c r="BA31" s="69">
        <v>28</v>
      </c>
      <c r="BB31" s="69">
        <v>26</v>
      </c>
      <c r="BC31" s="97">
        <f t="shared" si="31"/>
        <v>92.85714285714286</v>
      </c>
    </row>
    <row r="32" spans="1:55" ht="47.25">
      <c r="A32" s="16">
        <v>25</v>
      </c>
      <c r="B32" s="37" t="s">
        <v>24</v>
      </c>
      <c r="C32" s="14">
        <f>(G32+K32+O32+S32+W32+AA32+AE32+AI32+AM32+AQ32+AU32+AY32+BC32)/13</f>
        <v>94.55960705960706</v>
      </c>
      <c r="D32" s="124"/>
      <c r="E32" s="69">
        <v>21</v>
      </c>
      <c r="F32" s="95">
        <v>21</v>
      </c>
      <c r="G32" s="97">
        <f t="shared" si="25"/>
        <v>100</v>
      </c>
      <c r="H32" s="116"/>
      <c r="I32" s="69">
        <v>3</v>
      </c>
      <c r="J32" s="69">
        <v>3</v>
      </c>
      <c r="K32" s="97">
        <f t="shared" si="18"/>
        <v>100</v>
      </c>
      <c r="L32" s="116"/>
      <c r="M32" s="69">
        <v>3</v>
      </c>
      <c r="N32" s="95">
        <v>3</v>
      </c>
      <c r="O32" s="97">
        <f t="shared" si="19"/>
        <v>100</v>
      </c>
      <c r="P32" s="116"/>
      <c r="Q32" s="95">
        <v>3</v>
      </c>
      <c r="R32" s="95">
        <v>2</v>
      </c>
      <c r="S32" s="97">
        <f t="shared" si="20"/>
        <v>66.66666666666666</v>
      </c>
      <c r="T32" s="112"/>
      <c r="U32" s="97">
        <v>2</v>
      </c>
      <c r="V32" s="97">
        <v>2</v>
      </c>
      <c r="W32" s="97">
        <f t="shared" si="21"/>
        <v>100</v>
      </c>
      <c r="X32" s="112"/>
      <c r="Y32" s="97">
        <v>1</v>
      </c>
      <c r="Z32" s="97">
        <v>1</v>
      </c>
      <c r="AA32" s="97">
        <f t="shared" si="22"/>
        <v>100</v>
      </c>
      <c r="AB32" s="116"/>
      <c r="AC32" s="95">
        <v>1</v>
      </c>
      <c r="AD32" s="95">
        <v>1</v>
      </c>
      <c r="AE32" s="97">
        <f t="shared" si="23"/>
        <v>100</v>
      </c>
      <c r="AF32" s="116"/>
      <c r="AG32" s="95">
        <v>1</v>
      </c>
      <c r="AH32" s="95">
        <v>1</v>
      </c>
      <c r="AI32" s="97">
        <f t="shared" si="26"/>
        <v>100</v>
      </c>
      <c r="AJ32" s="116"/>
      <c r="AK32" s="95">
        <v>21</v>
      </c>
      <c r="AL32" s="95">
        <v>21</v>
      </c>
      <c r="AM32" s="97">
        <v>100</v>
      </c>
      <c r="AN32" s="116"/>
      <c r="AO32" s="95">
        <v>4620</v>
      </c>
      <c r="AP32" s="95">
        <v>4620</v>
      </c>
      <c r="AQ32" s="97">
        <f t="shared" si="28"/>
        <v>100</v>
      </c>
      <c r="AR32" s="116"/>
      <c r="AS32" s="69">
        <v>3696</v>
      </c>
      <c r="AT32" s="69">
        <v>3722</v>
      </c>
      <c r="AU32" s="97">
        <f t="shared" si="29"/>
        <v>100.7034632034632</v>
      </c>
      <c r="AV32" s="116"/>
      <c r="AW32" s="69">
        <v>21</v>
      </c>
      <c r="AX32" s="69">
        <v>17</v>
      </c>
      <c r="AY32" s="97">
        <f t="shared" si="30"/>
        <v>80.95238095238095</v>
      </c>
      <c r="AZ32" s="116"/>
      <c r="BA32" s="69">
        <v>21</v>
      </c>
      <c r="BB32" s="69">
        <v>17</v>
      </c>
      <c r="BC32" s="97">
        <f t="shared" si="31"/>
        <v>80.95238095238095</v>
      </c>
    </row>
    <row r="33" spans="1:55" ht="47.25">
      <c r="A33" s="16">
        <v>26</v>
      </c>
      <c r="B33" s="37" t="s">
        <v>25</v>
      </c>
      <c r="C33" s="15">
        <f t="shared" si="24"/>
        <v>119.9198717948718</v>
      </c>
      <c r="D33" s="124"/>
      <c r="E33" s="95">
        <v>15</v>
      </c>
      <c r="F33" s="95">
        <v>17</v>
      </c>
      <c r="G33" s="99">
        <f t="shared" si="25"/>
        <v>113.33333333333333</v>
      </c>
      <c r="H33" s="116"/>
      <c r="I33" s="95">
        <v>3</v>
      </c>
      <c r="J33" s="95">
        <v>3</v>
      </c>
      <c r="K33" s="99">
        <f t="shared" si="18"/>
        <v>100</v>
      </c>
      <c r="L33" s="116"/>
      <c r="M33" s="95">
        <v>3</v>
      </c>
      <c r="N33" s="95">
        <v>3</v>
      </c>
      <c r="O33" s="99">
        <f t="shared" si="19"/>
        <v>100</v>
      </c>
      <c r="P33" s="116"/>
      <c r="Q33" s="95">
        <v>3</v>
      </c>
      <c r="R33" s="95">
        <v>2</v>
      </c>
      <c r="S33" s="99">
        <f t="shared" si="20"/>
        <v>66.66666666666666</v>
      </c>
      <c r="T33" s="113"/>
      <c r="U33" s="99">
        <v>1</v>
      </c>
      <c r="V33" s="99">
        <v>3</v>
      </c>
      <c r="W33" s="99">
        <f t="shared" si="21"/>
        <v>300</v>
      </c>
      <c r="X33" s="113"/>
      <c r="Y33" s="99">
        <v>1</v>
      </c>
      <c r="Z33" s="99">
        <v>1</v>
      </c>
      <c r="AA33" s="99">
        <f t="shared" si="22"/>
        <v>100</v>
      </c>
      <c r="AB33" s="116"/>
      <c r="AC33" s="95">
        <v>1</v>
      </c>
      <c r="AD33" s="95">
        <v>1</v>
      </c>
      <c r="AE33" s="99">
        <f t="shared" si="23"/>
        <v>100</v>
      </c>
      <c r="AF33" s="116"/>
      <c r="AG33" s="95">
        <v>1</v>
      </c>
      <c r="AH33" s="95">
        <v>1</v>
      </c>
      <c r="AI33" s="99">
        <f t="shared" si="26"/>
        <v>100</v>
      </c>
      <c r="AJ33" s="116"/>
      <c r="AK33" s="95">
        <v>15</v>
      </c>
      <c r="AL33" s="95">
        <v>17</v>
      </c>
      <c r="AM33" s="99">
        <f t="shared" si="27"/>
        <v>113.33333333333333</v>
      </c>
      <c r="AN33" s="116"/>
      <c r="AO33" s="95">
        <v>2400</v>
      </c>
      <c r="AP33" s="95">
        <v>3200</v>
      </c>
      <c r="AQ33" s="99">
        <f t="shared" si="28"/>
        <v>133.33333333333331</v>
      </c>
      <c r="AR33" s="116"/>
      <c r="AS33" s="95">
        <v>1920</v>
      </c>
      <c r="AT33" s="95">
        <v>2540</v>
      </c>
      <c r="AU33" s="99">
        <f t="shared" si="29"/>
        <v>132.29166666666669</v>
      </c>
      <c r="AV33" s="116"/>
      <c r="AW33" s="95">
        <v>19</v>
      </c>
      <c r="AX33" s="95">
        <v>19</v>
      </c>
      <c r="AY33" s="99">
        <f t="shared" si="30"/>
        <v>100</v>
      </c>
      <c r="AZ33" s="116"/>
      <c r="BA33" s="95">
        <v>20</v>
      </c>
      <c r="BB33" s="95">
        <v>20</v>
      </c>
      <c r="BC33" s="99">
        <f>BB33/BA33*100</f>
        <v>100</v>
      </c>
    </row>
    <row r="34" spans="1:55" ht="18.75">
      <c r="A34" s="16"/>
      <c r="B34" s="38" t="s">
        <v>37</v>
      </c>
      <c r="C34" s="9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34.25" customHeight="1">
      <c r="A35" s="16">
        <v>27</v>
      </c>
      <c r="B35" s="37" t="s">
        <v>26</v>
      </c>
      <c r="C35" s="32">
        <f>(G35+K35+O35+S35+W35+AA35)/6</f>
        <v>102.77777777777777</v>
      </c>
      <c r="D35" s="100" t="s">
        <v>125</v>
      </c>
      <c r="E35" s="78">
        <v>236</v>
      </c>
      <c r="F35" s="78">
        <v>236</v>
      </c>
      <c r="G35" s="101">
        <f>F35/E35*100</f>
        <v>100</v>
      </c>
      <c r="H35" s="100" t="s">
        <v>126</v>
      </c>
      <c r="I35" s="78">
        <v>16</v>
      </c>
      <c r="J35" s="78">
        <v>16</v>
      </c>
      <c r="K35" s="101">
        <f>J35/I35*100</f>
        <v>100</v>
      </c>
      <c r="L35" s="100" t="s">
        <v>127</v>
      </c>
      <c r="M35" s="78">
        <v>120</v>
      </c>
      <c r="N35" s="78">
        <v>120</v>
      </c>
      <c r="O35" s="101">
        <f>N35/M35*100</f>
        <v>100</v>
      </c>
      <c r="P35" s="100" t="s">
        <v>128</v>
      </c>
      <c r="Q35" s="78">
        <v>120</v>
      </c>
      <c r="R35" s="78">
        <v>120</v>
      </c>
      <c r="S35" s="101">
        <f>R35/Q35*100</f>
        <v>100</v>
      </c>
      <c r="T35" s="100" t="s">
        <v>129</v>
      </c>
      <c r="U35" s="78">
        <v>60</v>
      </c>
      <c r="V35" s="78">
        <v>70</v>
      </c>
      <c r="W35" s="101">
        <f>V35/U35*100</f>
        <v>116.66666666666667</v>
      </c>
      <c r="X35" s="100" t="s">
        <v>174</v>
      </c>
      <c r="Y35" s="78">
        <v>16</v>
      </c>
      <c r="Z35" s="78">
        <v>16</v>
      </c>
      <c r="AA35" s="101">
        <f>Z35/Y35*100</f>
        <v>100</v>
      </c>
      <c r="AB35" s="102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47.25">
      <c r="A36" s="16">
        <v>28</v>
      </c>
      <c r="B36" s="37" t="s">
        <v>27</v>
      </c>
      <c r="C36" s="14"/>
      <c r="D36" s="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41.75">
      <c r="A37" s="16">
        <v>29</v>
      </c>
      <c r="B37" s="28" t="s">
        <v>28</v>
      </c>
      <c r="C37" s="14">
        <f>(G37+K37+O37)/3</f>
        <v>98.88888888888887</v>
      </c>
      <c r="D37" s="1" t="s">
        <v>61</v>
      </c>
      <c r="E37" s="4">
        <v>67</v>
      </c>
      <c r="F37" s="4">
        <v>67</v>
      </c>
      <c r="G37" s="4">
        <f>F37/E37*100</f>
        <v>100</v>
      </c>
      <c r="H37" s="1" t="s">
        <v>62</v>
      </c>
      <c r="I37" s="4">
        <v>45</v>
      </c>
      <c r="J37" s="4">
        <v>51</v>
      </c>
      <c r="K37" s="4">
        <f>J37/I37*100</f>
        <v>113.33333333333333</v>
      </c>
      <c r="L37" s="5" t="s">
        <v>63</v>
      </c>
      <c r="M37" s="4">
        <v>12</v>
      </c>
      <c r="N37" s="4">
        <v>10</v>
      </c>
      <c r="O37" s="7">
        <f>N37/M37*100</f>
        <v>83.33333333333334</v>
      </c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76.5" customHeight="1">
      <c r="A38" s="16">
        <v>30</v>
      </c>
      <c r="B38" s="28" t="s">
        <v>1</v>
      </c>
      <c r="C38" s="14">
        <f>(G38+K38)/2</f>
        <v>101.20801033591732</v>
      </c>
      <c r="D38" s="1" t="s">
        <v>113</v>
      </c>
      <c r="E38" s="4">
        <v>180</v>
      </c>
      <c r="F38" s="4">
        <v>199</v>
      </c>
      <c r="G38" s="8">
        <f>F38/E38*100</f>
        <v>110.55555555555556</v>
      </c>
      <c r="H38" s="29" t="s">
        <v>175</v>
      </c>
      <c r="I38" s="4">
        <v>4300</v>
      </c>
      <c r="J38" s="4">
        <v>3950</v>
      </c>
      <c r="K38" s="7">
        <f>J38/I38*100</f>
        <v>91.86046511627907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</sheetData>
  <sheetProtection/>
  <mergeCells count="38">
    <mergeCell ref="AB22:AB23"/>
    <mergeCell ref="AJ25:AJ33"/>
    <mergeCell ref="AN25:AN33"/>
    <mergeCell ref="AR25:AR33"/>
    <mergeCell ref="AB25:AB33"/>
    <mergeCell ref="AF25:AF33"/>
    <mergeCell ref="BD10:BD20"/>
    <mergeCell ref="BH10:BH20"/>
    <mergeCell ref="BL10:BL20"/>
    <mergeCell ref="BP10:BP20"/>
    <mergeCell ref="AV25:AV33"/>
    <mergeCell ref="AZ25:AZ33"/>
    <mergeCell ref="B2:Z2"/>
    <mergeCell ref="D10:D20"/>
    <mergeCell ref="D25:D33"/>
    <mergeCell ref="D22:D23"/>
    <mergeCell ref="H10:H20"/>
    <mergeCell ref="H25:H33"/>
    <mergeCell ref="L10:L20"/>
    <mergeCell ref="X22:X23"/>
    <mergeCell ref="L25:L33"/>
    <mergeCell ref="P25:P33"/>
    <mergeCell ref="AF10:AF20"/>
    <mergeCell ref="AJ10:AJ20"/>
    <mergeCell ref="AN10:AN20"/>
    <mergeCell ref="P10:P20"/>
    <mergeCell ref="T10:T20"/>
    <mergeCell ref="X10:X20"/>
    <mergeCell ref="T25:T33"/>
    <mergeCell ref="X25:X33"/>
    <mergeCell ref="AR10:AR20"/>
    <mergeCell ref="AV10:AV20"/>
    <mergeCell ref="AZ10:AZ20"/>
    <mergeCell ref="H22:H23"/>
    <mergeCell ref="L22:L23"/>
    <mergeCell ref="P22:P23"/>
    <mergeCell ref="T22:T23"/>
    <mergeCell ref="AB10:AB20"/>
  </mergeCells>
  <printOptions/>
  <pageMargins left="0.35433070866141736" right="0.7480314960629921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2"/>
  <sheetViews>
    <sheetView view="pageBreakPreview" zoomScale="75" zoomScaleSheetLayoutView="75" zoomScalePageLayoutView="0" workbookViewId="0" topLeftCell="A1">
      <selection activeCell="B2" sqref="B2:AI2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6.25390625" style="0" customWidth="1"/>
    <col min="4" max="4" width="13.125" style="0" customWidth="1"/>
    <col min="5" max="5" width="7.875" style="0" customWidth="1"/>
    <col min="6" max="7" width="7.625" style="0" customWidth="1"/>
    <col min="8" max="8" width="12.75390625" style="0" customWidth="1"/>
  </cols>
  <sheetData>
    <row r="1" ht="12.75">
      <c r="B1" t="s">
        <v>196</v>
      </c>
    </row>
    <row r="2" spans="1:35" ht="24" customHeight="1">
      <c r="A2" s="4"/>
      <c r="B2" s="133" t="s">
        <v>192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5"/>
    </row>
    <row r="3" spans="1:35" ht="75.75" customHeight="1">
      <c r="A3" s="47"/>
      <c r="B3" s="81" t="s">
        <v>99</v>
      </c>
      <c r="C3" s="82" t="s">
        <v>92</v>
      </c>
      <c r="D3" s="83" t="s">
        <v>38</v>
      </c>
      <c r="E3" s="83" t="s">
        <v>30</v>
      </c>
      <c r="F3" s="83" t="s">
        <v>31</v>
      </c>
      <c r="G3" s="82" t="s">
        <v>32</v>
      </c>
      <c r="H3" s="82" t="s">
        <v>38</v>
      </c>
      <c r="I3" s="83" t="s">
        <v>30</v>
      </c>
      <c r="J3" s="83" t="s">
        <v>31</v>
      </c>
      <c r="K3" s="82" t="s">
        <v>32</v>
      </c>
      <c r="L3" s="82" t="s">
        <v>38</v>
      </c>
      <c r="M3" s="83" t="s">
        <v>30</v>
      </c>
      <c r="N3" s="83" t="s">
        <v>31</v>
      </c>
      <c r="O3" s="82" t="s">
        <v>32</v>
      </c>
      <c r="P3" s="83"/>
      <c r="Q3" s="83" t="s">
        <v>30</v>
      </c>
      <c r="R3" s="83" t="s">
        <v>31</v>
      </c>
      <c r="S3" s="82" t="s">
        <v>32</v>
      </c>
      <c r="T3" s="82" t="s">
        <v>38</v>
      </c>
      <c r="U3" s="83" t="s">
        <v>30</v>
      </c>
      <c r="V3" s="83" t="s">
        <v>31</v>
      </c>
      <c r="W3" s="82" t="s">
        <v>32</v>
      </c>
      <c r="X3" s="82" t="s">
        <v>38</v>
      </c>
      <c r="Y3" s="83" t="s">
        <v>30</v>
      </c>
      <c r="Z3" s="83" t="s">
        <v>31</v>
      </c>
      <c r="AA3" s="82" t="s">
        <v>32</v>
      </c>
      <c r="AB3" s="82" t="s">
        <v>38</v>
      </c>
      <c r="AC3" s="83" t="s">
        <v>30</v>
      </c>
      <c r="AD3" s="83" t="s">
        <v>31</v>
      </c>
      <c r="AE3" s="82" t="s">
        <v>32</v>
      </c>
      <c r="AF3" s="82" t="s">
        <v>38</v>
      </c>
      <c r="AG3" s="83" t="s">
        <v>30</v>
      </c>
      <c r="AH3" s="83" t="s">
        <v>31</v>
      </c>
      <c r="AI3" s="82" t="s">
        <v>32</v>
      </c>
    </row>
    <row r="4" spans="1:35" ht="18.75">
      <c r="A4" s="4"/>
      <c r="B4" s="6" t="s">
        <v>33</v>
      </c>
      <c r="C4" s="84">
        <v>1</v>
      </c>
      <c r="D4" s="84">
        <v>2</v>
      </c>
      <c r="E4" s="85">
        <v>3</v>
      </c>
      <c r="F4" s="84">
        <v>4</v>
      </c>
      <c r="G4" s="84">
        <v>5</v>
      </c>
      <c r="H4" s="85">
        <v>6</v>
      </c>
      <c r="I4" s="84">
        <v>7</v>
      </c>
      <c r="J4" s="84">
        <v>8</v>
      </c>
      <c r="K4" s="85">
        <v>9</v>
      </c>
      <c r="L4" s="84">
        <v>10</v>
      </c>
      <c r="M4" s="84">
        <v>11</v>
      </c>
      <c r="N4" s="85">
        <v>12</v>
      </c>
      <c r="O4" s="84">
        <v>13</v>
      </c>
      <c r="P4" s="84">
        <v>14</v>
      </c>
      <c r="Q4" s="85">
        <v>15</v>
      </c>
      <c r="R4" s="84">
        <v>16</v>
      </c>
      <c r="S4" s="84">
        <v>17</v>
      </c>
      <c r="T4" s="85">
        <v>18</v>
      </c>
      <c r="U4" s="84">
        <v>19</v>
      </c>
      <c r="V4" s="84">
        <v>20</v>
      </c>
      <c r="W4" s="85">
        <v>21</v>
      </c>
      <c r="X4" s="84">
        <v>22</v>
      </c>
      <c r="Y4" s="84">
        <v>23</v>
      </c>
      <c r="Z4" s="85">
        <v>24</v>
      </c>
      <c r="AA4" s="84">
        <v>25</v>
      </c>
      <c r="AB4" s="84">
        <v>26</v>
      </c>
      <c r="AC4" s="85">
        <v>27</v>
      </c>
      <c r="AD4" s="84">
        <v>28</v>
      </c>
      <c r="AE4" s="84">
        <v>29</v>
      </c>
      <c r="AF4" s="85">
        <v>30</v>
      </c>
      <c r="AG4" s="84">
        <v>31</v>
      </c>
      <c r="AH4" s="84">
        <v>32</v>
      </c>
      <c r="AI4" s="85">
        <v>33</v>
      </c>
    </row>
    <row r="5" spans="1:35" ht="126">
      <c r="A5" s="16">
        <v>1</v>
      </c>
      <c r="B5" s="37" t="s">
        <v>2</v>
      </c>
      <c r="C5" s="32">
        <f>(G5+K5)/2</f>
        <v>100</v>
      </c>
      <c r="D5" s="1" t="s">
        <v>111</v>
      </c>
      <c r="E5" s="4">
        <v>151</v>
      </c>
      <c r="F5" s="4">
        <v>151</v>
      </c>
      <c r="G5" s="4">
        <f>F5/E5*100</f>
        <v>100</v>
      </c>
      <c r="H5" s="5" t="s">
        <v>112</v>
      </c>
      <c r="I5" s="4">
        <v>54</v>
      </c>
      <c r="J5" s="4">
        <v>54</v>
      </c>
      <c r="K5" s="20">
        <f>J5/I5*100</f>
        <v>100</v>
      </c>
      <c r="L5" s="5"/>
      <c r="M5" s="4"/>
      <c r="N5" s="4"/>
      <c r="O5" s="7"/>
      <c r="P5" s="5"/>
      <c r="Q5" s="4"/>
      <c r="R5" s="4"/>
      <c r="S5" s="7"/>
      <c r="T5" s="5"/>
      <c r="U5" s="4"/>
      <c r="V5" s="4"/>
      <c r="W5" s="4"/>
      <c r="X5" s="1"/>
      <c r="Y5" s="4"/>
      <c r="Z5" s="4"/>
      <c r="AA5" s="7"/>
      <c r="AB5" s="4"/>
      <c r="AC5" s="4"/>
      <c r="AD5" s="4"/>
      <c r="AE5" s="4"/>
      <c r="AF5" s="4"/>
      <c r="AG5" s="4"/>
      <c r="AH5" s="4"/>
      <c r="AI5" s="4"/>
    </row>
    <row r="6" spans="1:35" ht="89.25">
      <c r="A6" s="16">
        <v>2</v>
      </c>
      <c r="B6" s="37" t="s">
        <v>3</v>
      </c>
      <c r="C6" s="14">
        <f>(G6+K6+O6+S6+W6)/5</f>
        <v>100</v>
      </c>
      <c r="D6" s="1" t="s">
        <v>41</v>
      </c>
      <c r="E6" s="21">
        <v>0</v>
      </c>
      <c r="F6" s="21">
        <v>0</v>
      </c>
      <c r="G6" s="21">
        <v>100</v>
      </c>
      <c r="H6" s="37" t="s">
        <v>42</v>
      </c>
      <c r="I6" s="21">
        <v>2.5</v>
      </c>
      <c r="J6" s="21">
        <v>2.5</v>
      </c>
      <c r="K6" s="44">
        <f>I6/J6*100</f>
        <v>100</v>
      </c>
      <c r="L6" s="19" t="s">
        <v>43</v>
      </c>
      <c r="M6" s="45">
        <v>100</v>
      </c>
      <c r="N6" s="44">
        <v>100</v>
      </c>
      <c r="O6" s="21">
        <f>N6/M6*100</f>
        <v>100</v>
      </c>
      <c r="P6" s="19" t="s">
        <v>116</v>
      </c>
      <c r="Q6" s="21">
        <v>100</v>
      </c>
      <c r="R6" s="21">
        <v>100</v>
      </c>
      <c r="S6" s="44">
        <f>R6/Q6*100</f>
        <v>100</v>
      </c>
      <c r="T6" s="19" t="s">
        <v>117</v>
      </c>
      <c r="U6" s="21">
        <v>-7.7</v>
      </c>
      <c r="V6" s="21">
        <v>-7.7</v>
      </c>
      <c r="W6" s="21">
        <f>U6/V6*100</f>
        <v>100</v>
      </c>
      <c r="X6" s="21"/>
      <c r="Y6" s="21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02">
      <c r="A7" s="16">
        <v>3</v>
      </c>
      <c r="B7" s="37" t="s">
        <v>100</v>
      </c>
      <c r="C7" s="14">
        <f>(G7+K7+O7+S7+W7+AA7+AE7)/7</f>
        <v>100</v>
      </c>
      <c r="D7" s="1" t="s">
        <v>44</v>
      </c>
      <c r="E7" s="13">
        <v>0</v>
      </c>
      <c r="F7" s="13">
        <v>0</v>
      </c>
      <c r="G7" s="4">
        <v>100</v>
      </c>
      <c r="H7" s="5" t="s">
        <v>45</v>
      </c>
      <c r="I7" s="13">
        <v>44</v>
      </c>
      <c r="J7" s="13">
        <v>44</v>
      </c>
      <c r="K7" s="7">
        <f>J7/I7*100</f>
        <v>100</v>
      </c>
      <c r="L7" s="5" t="s">
        <v>46</v>
      </c>
      <c r="M7" s="4">
        <v>50</v>
      </c>
      <c r="N7" s="4">
        <v>50</v>
      </c>
      <c r="O7" s="4">
        <f>N7/M7*100</f>
        <v>100</v>
      </c>
      <c r="P7" s="5" t="s">
        <v>47</v>
      </c>
      <c r="Q7" s="13">
        <v>16</v>
      </c>
      <c r="R7" s="13">
        <v>16</v>
      </c>
      <c r="S7" s="44">
        <f>R7/Q7*100</f>
        <v>100</v>
      </c>
      <c r="T7" s="5" t="s">
        <v>48</v>
      </c>
      <c r="U7" s="13">
        <v>71</v>
      </c>
      <c r="V7" s="13">
        <v>71</v>
      </c>
      <c r="W7" s="13">
        <f>V7/U7*100</f>
        <v>100</v>
      </c>
      <c r="X7" s="5" t="s">
        <v>49</v>
      </c>
      <c r="Y7" s="8">
        <v>3</v>
      </c>
      <c r="Z7" s="8">
        <v>3</v>
      </c>
      <c r="AA7" s="4">
        <v>100</v>
      </c>
      <c r="AB7" s="5" t="s">
        <v>50</v>
      </c>
      <c r="AC7" s="13">
        <v>100</v>
      </c>
      <c r="AD7" s="13">
        <v>100</v>
      </c>
      <c r="AE7" s="4">
        <v>100</v>
      </c>
      <c r="AF7" s="5"/>
      <c r="AG7" s="4"/>
      <c r="AH7" s="4"/>
      <c r="AI7" s="8"/>
    </row>
    <row r="8" spans="1:35" ht="51.75">
      <c r="A8" s="16">
        <v>4</v>
      </c>
      <c r="B8" s="37" t="s">
        <v>4</v>
      </c>
      <c r="C8" s="15">
        <f>(G8+K8)/2</f>
        <v>100</v>
      </c>
      <c r="D8" s="37" t="s">
        <v>53</v>
      </c>
      <c r="E8" s="54">
        <v>1.36</v>
      </c>
      <c r="F8" s="54">
        <v>1.36</v>
      </c>
      <c r="G8" s="21">
        <f>F8/E8*100</f>
        <v>100</v>
      </c>
      <c r="H8" s="19" t="s">
        <v>110</v>
      </c>
      <c r="I8" s="21">
        <v>1</v>
      </c>
      <c r="J8" s="46">
        <v>1</v>
      </c>
      <c r="K8" s="44">
        <f>J8/I8*100</f>
        <v>100</v>
      </c>
      <c r="L8" s="21"/>
      <c r="M8" s="21"/>
      <c r="N8" s="21"/>
      <c r="O8" s="21"/>
      <c r="P8" s="21"/>
      <c r="Q8" s="2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56" ht="18.75">
      <c r="A9" s="16"/>
      <c r="B9" s="38" t="s">
        <v>34</v>
      </c>
      <c r="C9" s="9"/>
      <c r="D9" s="12"/>
      <c r="E9" s="4"/>
      <c r="F9" s="4"/>
      <c r="G9" s="4"/>
      <c r="H9" s="1"/>
      <c r="I9" s="4"/>
      <c r="J9" s="4"/>
      <c r="K9" s="4"/>
      <c r="L9" s="5"/>
      <c r="M9" s="4"/>
      <c r="N9" s="4"/>
      <c r="O9" s="4"/>
      <c r="P9" s="5"/>
      <c r="Q9" s="4"/>
      <c r="R9" s="4"/>
      <c r="S9" s="5"/>
      <c r="T9" s="5"/>
      <c r="U9" s="4"/>
      <c r="V9" s="4"/>
      <c r="W9" s="4"/>
      <c r="X9" s="5"/>
      <c r="Y9" s="4"/>
      <c r="Z9" s="4"/>
      <c r="AA9" s="4"/>
      <c r="AB9" s="5"/>
      <c r="AC9" s="4"/>
      <c r="AD9" s="4"/>
      <c r="AE9" s="4"/>
      <c r="AF9" s="5"/>
      <c r="AG9" s="4"/>
      <c r="AH9" s="4"/>
      <c r="AI9" s="4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</row>
    <row r="10" spans="1:56" ht="58.5" customHeight="1">
      <c r="A10" s="16">
        <v>5</v>
      </c>
      <c r="B10" s="37" t="s">
        <v>5</v>
      </c>
      <c r="C10" s="14">
        <f>(G10+K10+O10+S10+W10+AA10+AE10+AI10+AM10+AQ10+AU10+AY10)/12</f>
        <v>108.91846802471008</v>
      </c>
      <c r="D10" s="129" t="s">
        <v>176</v>
      </c>
      <c r="E10" s="69">
        <v>100</v>
      </c>
      <c r="F10" s="69">
        <v>100</v>
      </c>
      <c r="G10" s="94">
        <f>F10/E10*100</f>
        <v>100</v>
      </c>
      <c r="H10" s="129" t="s">
        <v>177</v>
      </c>
      <c r="I10" s="69">
        <v>100</v>
      </c>
      <c r="J10" s="69">
        <v>192</v>
      </c>
      <c r="K10" s="94">
        <f>J10/I10*100</f>
        <v>192</v>
      </c>
      <c r="L10" s="130" t="s">
        <v>178</v>
      </c>
      <c r="M10" s="94">
        <v>90</v>
      </c>
      <c r="N10" s="94">
        <v>95.2</v>
      </c>
      <c r="O10" s="94">
        <f>N10/M10*100</f>
        <v>105.77777777777777</v>
      </c>
      <c r="P10" s="120" t="s">
        <v>179</v>
      </c>
      <c r="Q10" s="94">
        <v>90</v>
      </c>
      <c r="R10" s="94">
        <v>95.8</v>
      </c>
      <c r="S10" s="94">
        <f>R10/Q10*100</f>
        <v>106.44444444444443</v>
      </c>
      <c r="T10" s="116" t="s">
        <v>130</v>
      </c>
      <c r="U10" s="69">
        <v>100</v>
      </c>
      <c r="V10" s="69">
        <v>100</v>
      </c>
      <c r="W10" s="94">
        <v>100</v>
      </c>
      <c r="X10" s="116" t="s">
        <v>70</v>
      </c>
      <c r="Y10" s="69">
        <v>100</v>
      </c>
      <c r="Z10" s="69">
        <v>100</v>
      </c>
      <c r="AA10" s="94">
        <f>Z10/Y10*100</f>
        <v>100</v>
      </c>
      <c r="AB10" s="116" t="s">
        <v>180</v>
      </c>
      <c r="AC10" s="94">
        <v>67.6</v>
      </c>
      <c r="AD10" s="94">
        <v>68.5</v>
      </c>
      <c r="AE10" s="94">
        <f>AD10/AC10*100</f>
        <v>101.33136094674558</v>
      </c>
      <c r="AF10" s="116" t="s">
        <v>72</v>
      </c>
      <c r="AG10" s="69">
        <v>100</v>
      </c>
      <c r="AH10" s="69">
        <v>100</v>
      </c>
      <c r="AI10" s="94">
        <f>AH10/AG10*100</f>
        <v>100</v>
      </c>
      <c r="AJ10" s="116" t="s">
        <v>73</v>
      </c>
      <c r="AK10" s="69">
        <v>56.5</v>
      </c>
      <c r="AL10" s="69">
        <v>57.2</v>
      </c>
      <c r="AM10" s="94">
        <f aca="true" t="shared" si="0" ref="AM10:AM20">AL10/AK10*100</f>
        <v>101.23893805309736</v>
      </c>
      <c r="AN10" s="116" t="s">
        <v>74</v>
      </c>
      <c r="AO10" s="69">
        <v>87.3</v>
      </c>
      <c r="AP10" s="69">
        <v>87.5</v>
      </c>
      <c r="AQ10" s="94">
        <f aca="true" t="shared" si="1" ref="AQ10:AQ20">AP10/AO10*100</f>
        <v>100.2290950744559</v>
      </c>
      <c r="AR10" s="116" t="s">
        <v>181</v>
      </c>
      <c r="AS10" s="69">
        <v>100</v>
      </c>
      <c r="AT10" s="69">
        <v>100</v>
      </c>
      <c r="AU10" s="94">
        <f aca="true" t="shared" si="2" ref="AU10:AU20">AT10/AS10*100</f>
        <v>100</v>
      </c>
      <c r="AV10" s="116" t="s">
        <v>182</v>
      </c>
      <c r="AW10" s="69">
        <v>100</v>
      </c>
      <c r="AX10" s="69">
        <v>100</v>
      </c>
      <c r="AY10" s="94">
        <f aca="true" t="shared" si="3" ref="AY10:AY20">AX10/AW10*100</f>
        <v>100</v>
      </c>
      <c r="AZ10" s="128"/>
      <c r="BA10" s="48"/>
      <c r="BB10" s="48"/>
      <c r="BC10" s="49"/>
      <c r="BD10" s="48"/>
    </row>
    <row r="11" spans="1:56" ht="54" customHeight="1">
      <c r="A11" s="16">
        <v>6</v>
      </c>
      <c r="B11" s="37" t="s">
        <v>6</v>
      </c>
      <c r="C11" s="14">
        <f aca="true" t="shared" si="4" ref="C11:C20">(G11+K11+O11+S11+W11+AA11+AE11+AI11+AM11+AQ11+AU11+AY11)/12</f>
        <v>100</v>
      </c>
      <c r="D11" s="129"/>
      <c r="E11" s="69">
        <v>100</v>
      </c>
      <c r="F11" s="69">
        <v>100</v>
      </c>
      <c r="G11" s="94">
        <f aca="true" t="shared" si="5" ref="G11:G20">F11/E11*100</f>
        <v>100</v>
      </c>
      <c r="H11" s="129"/>
      <c r="I11" s="69">
        <v>100</v>
      </c>
      <c r="J11" s="69">
        <v>100</v>
      </c>
      <c r="K11" s="94">
        <f aca="true" t="shared" si="6" ref="K11:K20">J11/I11*100</f>
        <v>100</v>
      </c>
      <c r="L11" s="131"/>
      <c r="M11" s="94">
        <v>100</v>
      </c>
      <c r="N11" s="94">
        <v>93</v>
      </c>
      <c r="O11" s="94">
        <f aca="true" t="shared" si="7" ref="O11:O20">N11/M11*100</f>
        <v>93</v>
      </c>
      <c r="P11" s="121"/>
      <c r="Q11" s="94">
        <v>100</v>
      </c>
      <c r="R11" s="94">
        <v>107</v>
      </c>
      <c r="S11" s="94">
        <f aca="true" t="shared" si="8" ref="S11:S20">R11/Q11*100</f>
        <v>107</v>
      </c>
      <c r="T11" s="116"/>
      <c r="U11" s="69">
        <v>100</v>
      </c>
      <c r="V11" s="69">
        <v>100</v>
      </c>
      <c r="W11" s="94">
        <f aca="true" t="shared" si="9" ref="W11:W20">V11/U11*100</f>
        <v>100</v>
      </c>
      <c r="X11" s="116"/>
      <c r="Y11" s="69">
        <v>100</v>
      </c>
      <c r="Z11" s="69">
        <v>100</v>
      </c>
      <c r="AA11" s="94">
        <f aca="true" t="shared" si="10" ref="AA11:AA20">Z11/Y11*100</f>
        <v>100</v>
      </c>
      <c r="AB11" s="116"/>
      <c r="AC11" s="69">
        <v>44</v>
      </c>
      <c r="AD11" s="69">
        <v>44</v>
      </c>
      <c r="AE11" s="97">
        <f>AD11/AC11*100</f>
        <v>100</v>
      </c>
      <c r="AF11" s="116"/>
      <c r="AG11" s="69">
        <v>100</v>
      </c>
      <c r="AH11" s="69">
        <v>100</v>
      </c>
      <c r="AI11" s="94">
        <f aca="true" t="shared" si="11" ref="AI11:AI20">AH11/AG11*100</f>
        <v>100</v>
      </c>
      <c r="AJ11" s="116"/>
      <c r="AK11" s="69">
        <v>64</v>
      </c>
      <c r="AL11" s="69">
        <v>64</v>
      </c>
      <c r="AM11" s="94">
        <f t="shared" si="0"/>
        <v>100</v>
      </c>
      <c r="AN11" s="116"/>
      <c r="AO11" s="69">
        <v>70</v>
      </c>
      <c r="AP11" s="69">
        <v>70</v>
      </c>
      <c r="AQ11" s="97">
        <f t="shared" si="1"/>
        <v>100</v>
      </c>
      <c r="AR11" s="116"/>
      <c r="AS11" s="69">
        <v>100</v>
      </c>
      <c r="AT11" s="69">
        <v>100</v>
      </c>
      <c r="AU11" s="97">
        <f t="shared" si="2"/>
        <v>100</v>
      </c>
      <c r="AV11" s="116"/>
      <c r="AW11" s="69">
        <v>100</v>
      </c>
      <c r="AX11" s="69">
        <v>100</v>
      </c>
      <c r="AY11" s="97">
        <f t="shared" si="3"/>
        <v>100</v>
      </c>
      <c r="AZ11" s="128"/>
      <c r="BA11" s="48"/>
      <c r="BB11" s="48"/>
      <c r="BC11" s="49"/>
      <c r="BD11" s="48"/>
    </row>
    <row r="12" spans="1:56" ht="47.25">
      <c r="A12" s="16">
        <v>7</v>
      </c>
      <c r="B12" s="37" t="s">
        <v>8</v>
      </c>
      <c r="C12" s="15">
        <f t="shared" si="4"/>
        <v>98.16718426501035</v>
      </c>
      <c r="D12" s="129"/>
      <c r="E12" s="95">
        <v>94.12</v>
      </c>
      <c r="F12" s="95">
        <v>94.12</v>
      </c>
      <c r="G12" s="96">
        <f t="shared" si="5"/>
        <v>100</v>
      </c>
      <c r="H12" s="129"/>
      <c r="I12" s="95">
        <v>100</v>
      </c>
      <c r="J12" s="95">
        <v>100</v>
      </c>
      <c r="K12" s="96">
        <f t="shared" si="6"/>
        <v>100</v>
      </c>
      <c r="L12" s="131"/>
      <c r="M12" s="96">
        <v>100</v>
      </c>
      <c r="N12" s="96">
        <v>71</v>
      </c>
      <c r="O12" s="96">
        <f t="shared" si="7"/>
        <v>71</v>
      </c>
      <c r="P12" s="121"/>
      <c r="Q12" s="96">
        <v>100</v>
      </c>
      <c r="R12" s="96">
        <v>100</v>
      </c>
      <c r="S12" s="96">
        <f t="shared" si="8"/>
        <v>100</v>
      </c>
      <c r="T12" s="116"/>
      <c r="U12" s="95">
        <v>100</v>
      </c>
      <c r="V12" s="95">
        <v>100</v>
      </c>
      <c r="W12" s="96">
        <f t="shared" si="9"/>
        <v>100</v>
      </c>
      <c r="X12" s="116"/>
      <c r="Y12" s="95">
        <v>100</v>
      </c>
      <c r="Z12" s="95">
        <v>100</v>
      </c>
      <c r="AA12" s="96">
        <f t="shared" si="10"/>
        <v>100</v>
      </c>
      <c r="AB12" s="116"/>
      <c r="AC12" s="96">
        <v>50</v>
      </c>
      <c r="AD12" s="96">
        <v>51</v>
      </c>
      <c r="AE12" s="99">
        <f>AD12/AC12*100</f>
        <v>102</v>
      </c>
      <c r="AF12" s="116"/>
      <c r="AG12" s="95">
        <v>100</v>
      </c>
      <c r="AH12" s="95">
        <v>100</v>
      </c>
      <c r="AI12" s="96">
        <f t="shared" si="11"/>
        <v>100</v>
      </c>
      <c r="AJ12" s="116"/>
      <c r="AK12" s="95">
        <v>70</v>
      </c>
      <c r="AL12" s="95">
        <v>71.8</v>
      </c>
      <c r="AM12" s="96">
        <f t="shared" si="0"/>
        <v>102.57142857142856</v>
      </c>
      <c r="AN12" s="116"/>
      <c r="AO12" s="95">
        <v>57.5</v>
      </c>
      <c r="AP12" s="95">
        <v>58.9</v>
      </c>
      <c r="AQ12" s="99">
        <f t="shared" si="1"/>
        <v>102.43478260869566</v>
      </c>
      <c r="AR12" s="116"/>
      <c r="AS12" s="95">
        <v>100</v>
      </c>
      <c r="AT12" s="95">
        <v>100</v>
      </c>
      <c r="AU12" s="99">
        <f t="shared" si="2"/>
        <v>100</v>
      </c>
      <c r="AV12" s="116"/>
      <c r="AW12" s="95">
        <v>100</v>
      </c>
      <c r="AX12" s="95">
        <v>100</v>
      </c>
      <c r="AY12" s="99">
        <f t="shared" si="3"/>
        <v>100</v>
      </c>
      <c r="AZ12" s="128"/>
      <c r="BA12" s="48"/>
      <c r="BB12" s="48"/>
      <c r="BC12" s="49"/>
      <c r="BD12" s="48"/>
    </row>
    <row r="13" spans="1:56" ht="47.25">
      <c r="A13" s="16">
        <v>8</v>
      </c>
      <c r="B13" s="37" t="s">
        <v>9</v>
      </c>
      <c r="C13" s="14">
        <f t="shared" si="4"/>
        <v>112.86407550269651</v>
      </c>
      <c r="D13" s="129"/>
      <c r="E13" s="69">
        <v>93.33</v>
      </c>
      <c r="F13" s="69">
        <v>100</v>
      </c>
      <c r="G13" s="94">
        <f t="shared" si="5"/>
        <v>107.14668381013608</v>
      </c>
      <c r="H13" s="129"/>
      <c r="I13" s="69">
        <v>100</v>
      </c>
      <c r="J13" s="69">
        <v>225</v>
      </c>
      <c r="K13" s="94">
        <f t="shared" si="6"/>
        <v>225</v>
      </c>
      <c r="L13" s="131"/>
      <c r="M13" s="94">
        <v>90</v>
      </c>
      <c r="N13" s="94">
        <v>100</v>
      </c>
      <c r="O13" s="94">
        <f t="shared" si="7"/>
        <v>111.11111111111111</v>
      </c>
      <c r="P13" s="121"/>
      <c r="Q13" s="94">
        <v>90</v>
      </c>
      <c r="R13" s="94">
        <v>100</v>
      </c>
      <c r="S13" s="94">
        <f t="shared" si="8"/>
        <v>111.11111111111111</v>
      </c>
      <c r="T13" s="116"/>
      <c r="U13" s="69">
        <v>100</v>
      </c>
      <c r="V13" s="69">
        <v>100</v>
      </c>
      <c r="W13" s="94">
        <f t="shared" si="9"/>
        <v>100</v>
      </c>
      <c r="X13" s="116"/>
      <c r="Y13" s="69">
        <v>100</v>
      </c>
      <c r="Z13" s="69">
        <v>100</v>
      </c>
      <c r="AA13" s="94">
        <f t="shared" si="10"/>
        <v>100</v>
      </c>
      <c r="AB13" s="116"/>
      <c r="AC13" s="69">
        <v>68.18</v>
      </c>
      <c r="AD13" s="69">
        <v>68.18</v>
      </c>
      <c r="AE13" s="97">
        <f>AD13/AC13*100</f>
        <v>100</v>
      </c>
      <c r="AF13" s="116"/>
      <c r="AG13" s="69">
        <v>100</v>
      </c>
      <c r="AH13" s="69">
        <v>100</v>
      </c>
      <c r="AI13" s="94">
        <f t="shared" si="11"/>
        <v>100</v>
      </c>
      <c r="AJ13" s="116"/>
      <c r="AK13" s="69">
        <v>56.82</v>
      </c>
      <c r="AL13" s="69">
        <v>56.82</v>
      </c>
      <c r="AM13" s="97">
        <f t="shared" si="0"/>
        <v>100</v>
      </c>
      <c r="AN13" s="116"/>
      <c r="AO13" s="69">
        <v>79.5</v>
      </c>
      <c r="AP13" s="69">
        <v>79.5</v>
      </c>
      <c r="AQ13" s="97">
        <f t="shared" si="1"/>
        <v>100</v>
      </c>
      <c r="AR13" s="116"/>
      <c r="AS13" s="69">
        <v>100</v>
      </c>
      <c r="AT13" s="69">
        <v>100</v>
      </c>
      <c r="AU13" s="97">
        <f t="shared" si="2"/>
        <v>100</v>
      </c>
      <c r="AV13" s="116"/>
      <c r="AW13" s="69">
        <v>100</v>
      </c>
      <c r="AX13" s="69">
        <v>100</v>
      </c>
      <c r="AY13" s="97">
        <f t="shared" si="3"/>
        <v>100</v>
      </c>
      <c r="AZ13" s="128"/>
      <c r="BA13" s="48"/>
      <c r="BB13" s="48"/>
      <c r="BC13" s="49"/>
      <c r="BD13" s="48"/>
    </row>
    <row r="14" spans="1:56" ht="47.25">
      <c r="A14" s="16">
        <v>9</v>
      </c>
      <c r="B14" s="37" t="s">
        <v>10</v>
      </c>
      <c r="C14" s="15">
        <f t="shared" si="4"/>
        <v>99.39764086423891</v>
      </c>
      <c r="D14" s="129"/>
      <c r="E14" s="95">
        <v>93.33</v>
      </c>
      <c r="F14" s="95">
        <v>93.33</v>
      </c>
      <c r="G14" s="96">
        <f>F14/E14*100</f>
        <v>100</v>
      </c>
      <c r="H14" s="129"/>
      <c r="I14" s="95">
        <v>100</v>
      </c>
      <c r="J14" s="95">
        <v>100</v>
      </c>
      <c r="K14" s="96">
        <f t="shared" si="6"/>
        <v>100</v>
      </c>
      <c r="L14" s="131"/>
      <c r="M14" s="96">
        <v>99.66</v>
      </c>
      <c r="N14" s="96">
        <v>92</v>
      </c>
      <c r="O14" s="96">
        <f t="shared" si="7"/>
        <v>92.31386714830424</v>
      </c>
      <c r="P14" s="121"/>
      <c r="Q14" s="96">
        <v>99.66</v>
      </c>
      <c r="R14" s="96">
        <v>100</v>
      </c>
      <c r="S14" s="96">
        <f t="shared" si="8"/>
        <v>100.34115994380895</v>
      </c>
      <c r="T14" s="116"/>
      <c r="U14" s="95">
        <v>100</v>
      </c>
      <c r="V14" s="95">
        <v>100</v>
      </c>
      <c r="W14" s="96">
        <f t="shared" si="9"/>
        <v>100</v>
      </c>
      <c r="X14" s="116"/>
      <c r="Y14" s="95">
        <v>100</v>
      </c>
      <c r="Z14" s="95">
        <v>100</v>
      </c>
      <c r="AA14" s="96">
        <f t="shared" si="10"/>
        <v>100</v>
      </c>
      <c r="AB14" s="116"/>
      <c r="AC14" s="96">
        <v>53.3</v>
      </c>
      <c r="AD14" s="96">
        <v>51.3</v>
      </c>
      <c r="AE14" s="99">
        <f>AD14/AC14*100</f>
        <v>96.24765478424015</v>
      </c>
      <c r="AF14" s="116"/>
      <c r="AG14" s="95">
        <v>100</v>
      </c>
      <c r="AH14" s="95">
        <v>100</v>
      </c>
      <c r="AI14" s="96">
        <f t="shared" si="11"/>
        <v>100</v>
      </c>
      <c r="AJ14" s="116"/>
      <c r="AK14" s="95">
        <v>51.75</v>
      </c>
      <c r="AL14" s="95">
        <v>52.63</v>
      </c>
      <c r="AM14" s="99">
        <f t="shared" si="0"/>
        <v>101.70048309178745</v>
      </c>
      <c r="AN14" s="116"/>
      <c r="AO14" s="95">
        <v>80.7</v>
      </c>
      <c r="AP14" s="95">
        <v>82.45</v>
      </c>
      <c r="AQ14" s="99">
        <f t="shared" si="1"/>
        <v>102.16852540272615</v>
      </c>
      <c r="AR14" s="116"/>
      <c r="AS14" s="95">
        <v>100</v>
      </c>
      <c r="AT14" s="95">
        <v>100</v>
      </c>
      <c r="AU14" s="99">
        <f t="shared" si="2"/>
        <v>100</v>
      </c>
      <c r="AV14" s="116"/>
      <c r="AW14" s="95">
        <v>100</v>
      </c>
      <c r="AX14" s="95">
        <v>100</v>
      </c>
      <c r="AY14" s="99">
        <f t="shared" si="3"/>
        <v>100</v>
      </c>
      <c r="AZ14" s="128"/>
      <c r="BA14" s="48"/>
      <c r="BB14" s="48"/>
      <c r="BC14" s="49"/>
      <c r="BD14" s="48"/>
    </row>
    <row r="15" spans="1:56" ht="47.25">
      <c r="A15" s="16">
        <v>10</v>
      </c>
      <c r="B15" s="37" t="s">
        <v>11</v>
      </c>
      <c r="C15" s="14">
        <f t="shared" si="4"/>
        <v>103.35769230769232</v>
      </c>
      <c r="D15" s="129"/>
      <c r="E15" s="69">
        <v>100</v>
      </c>
      <c r="F15" s="69">
        <v>100</v>
      </c>
      <c r="G15" s="94">
        <f t="shared" si="5"/>
        <v>100</v>
      </c>
      <c r="H15" s="129"/>
      <c r="I15" s="69">
        <v>100</v>
      </c>
      <c r="J15" s="69">
        <v>100</v>
      </c>
      <c r="K15" s="94">
        <f t="shared" si="6"/>
        <v>100</v>
      </c>
      <c r="L15" s="131"/>
      <c r="M15" s="94">
        <v>100</v>
      </c>
      <c r="N15" s="94">
        <v>100</v>
      </c>
      <c r="O15" s="94">
        <f t="shared" si="7"/>
        <v>100</v>
      </c>
      <c r="P15" s="121"/>
      <c r="Q15" s="94">
        <v>100</v>
      </c>
      <c r="R15" s="94">
        <v>100</v>
      </c>
      <c r="S15" s="94">
        <f t="shared" si="8"/>
        <v>100</v>
      </c>
      <c r="T15" s="116"/>
      <c r="U15" s="69">
        <v>100</v>
      </c>
      <c r="V15" s="69">
        <v>100</v>
      </c>
      <c r="W15" s="94">
        <f t="shared" si="9"/>
        <v>100</v>
      </c>
      <c r="X15" s="116"/>
      <c r="Y15" s="69">
        <v>100</v>
      </c>
      <c r="Z15" s="69">
        <v>100</v>
      </c>
      <c r="AA15" s="94">
        <f t="shared" si="10"/>
        <v>100</v>
      </c>
      <c r="AB15" s="116"/>
      <c r="AC15" s="69">
        <v>50</v>
      </c>
      <c r="AD15" s="69">
        <v>63.8</v>
      </c>
      <c r="AE15" s="97">
        <f aca="true" t="shared" si="12" ref="AE15:AE20">AD15/AC15*100</f>
        <v>127.60000000000001</v>
      </c>
      <c r="AF15" s="116"/>
      <c r="AG15" s="69">
        <v>100</v>
      </c>
      <c r="AH15" s="69">
        <v>100</v>
      </c>
      <c r="AI15" s="94">
        <f t="shared" si="11"/>
        <v>100</v>
      </c>
      <c r="AJ15" s="116"/>
      <c r="AK15" s="69">
        <v>52</v>
      </c>
      <c r="AL15" s="69">
        <v>55.3</v>
      </c>
      <c r="AM15" s="97">
        <f t="shared" si="0"/>
        <v>106.34615384615384</v>
      </c>
      <c r="AN15" s="116"/>
      <c r="AO15" s="69">
        <v>52</v>
      </c>
      <c r="AP15" s="69">
        <v>55.3</v>
      </c>
      <c r="AQ15" s="97">
        <f t="shared" si="1"/>
        <v>106.34615384615384</v>
      </c>
      <c r="AR15" s="116"/>
      <c r="AS15" s="69">
        <v>100</v>
      </c>
      <c r="AT15" s="69">
        <v>100</v>
      </c>
      <c r="AU15" s="97">
        <f t="shared" si="2"/>
        <v>100</v>
      </c>
      <c r="AV15" s="116"/>
      <c r="AW15" s="69">
        <v>100</v>
      </c>
      <c r="AX15" s="69">
        <v>100</v>
      </c>
      <c r="AY15" s="97">
        <f t="shared" si="3"/>
        <v>100</v>
      </c>
      <c r="AZ15" s="128"/>
      <c r="BA15" s="48"/>
      <c r="BB15" s="48"/>
      <c r="BC15" s="49"/>
      <c r="BD15" s="48"/>
    </row>
    <row r="16" spans="1:56" ht="47.25">
      <c r="A16" s="16">
        <v>11</v>
      </c>
      <c r="B16" s="37" t="s">
        <v>12</v>
      </c>
      <c r="C16" s="15">
        <f t="shared" si="4"/>
        <v>108.5</v>
      </c>
      <c r="D16" s="129"/>
      <c r="E16" s="95">
        <v>92.31</v>
      </c>
      <c r="F16" s="95">
        <v>92.31</v>
      </c>
      <c r="G16" s="96">
        <f t="shared" si="5"/>
        <v>100</v>
      </c>
      <c r="H16" s="129"/>
      <c r="I16" s="95">
        <v>100</v>
      </c>
      <c r="J16" s="95">
        <v>100</v>
      </c>
      <c r="K16" s="96">
        <f t="shared" si="6"/>
        <v>100</v>
      </c>
      <c r="L16" s="131"/>
      <c r="M16" s="96">
        <v>100</v>
      </c>
      <c r="N16" s="96">
        <v>150</v>
      </c>
      <c r="O16" s="96">
        <f t="shared" si="7"/>
        <v>150</v>
      </c>
      <c r="P16" s="121"/>
      <c r="Q16" s="96">
        <v>100</v>
      </c>
      <c r="R16" s="96">
        <v>100</v>
      </c>
      <c r="S16" s="96">
        <f t="shared" si="8"/>
        <v>100</v>
      </c>
      <c r="T16" s="116"/>
      <c r="U16" s="95">
        <v>100</v>
      </c>
      <c r="V16" s="95">
        <v>150</v>
      </c>
      <c r="W16" s="96">
        <f t="shared" si="9"/>
        <v>150</v>
      </c>
      <c r="X16" s="116"/>
      <c r="Y16" s="95">
        <v>100</v>
      </c>
      <c r="Z16" s="95">
        <v>100</v>
      </c>
      <c r="AA16" s="96">
        <f t="shared" si="10"/>
        <v>100</v>
      </c>
      <c r="AB16" s="116"/>
      <c r="AC16" s="99">
        <v>100</v>
      </c>
      <c r="AD16" s="95">
        <v>100</v>
      </c>
      <c r="AE16" s="99">
        <f t="shared" si="12"/>
        <v>100</v>
      </c>
      <c r="AF16" s="116"/>
      <c r="AG16" s="95">
        <v>100</v>
      </c>
      <c r="AH16" s="95">
        <v>100</v>
      </c>
      <c r="AI16" s="96">
        <f t="shared" si="11"/>
        <v>100</v>
      </c>
      <c r="AJ16" s="116"/>
      <c r="AK16" s="95">
        <v>62.5</v>
      </c>
      <c r="AL16" s="95">
        <v>63.63</v>
      </c>
      <c r="AM16" s="99">
        <f t="shared" si="0"/>
        <v>101.808</v>
      </c>
      <c r="AN16" s="116"/>
      <c r="AO16" s="95">
        <v>93.75</v>
      </c>
      <c r="AP16" s="95">
        <v>93.93</v>
      </c>
      <c r="AQ16" s="99">
        <f t="shared" si="1"/>
        <v>100.19200000000001</v>
      </c>
      <c r="AR16" s="116"/>
      <c r="AS16" s="95">
        <v>100</v>
      </c>
      <c r="AT16" s="95">
        <v>100</v>
      </c>
      <c r="AU16" s="99">
        <f t="shared" si="2"/>
        <v>100</v>
      </c>
      <c r="AV16" s="116"/>
      <c r="AW16" s="95">
        <v>100</v>
      </c>
      <c r="AX16" s="95">
        <v>100</v>
      </c>
      <c r="AY16" s="99">
        <f t="shared" si="3"/>
        <v>100</v>
      </c>
      <c r="AZ16" s="128"/>
      <c r="BA16" s="48"/>
      <c r="BB16" s="48"/>
      <c r="BC16" s="49"/>
      <c r="BD16" s="48"/>
    </row>
    <row r="17" spans="1:56" ht="47.25">
      <c r="A17" s="16">
        <v>12</v>
      </c>
      <c r="B17" s="37" t="s">
        <v>13</v>
      </c>
      <c r="C17" s="15">
        <f t="shared" si="4"/>
        <v>98.43867307013373</v>
      </c>
      <c r="D17" s="129"/>
      <c r="E17" s="95">
        <v>100</v>
      </c>
      <c r="F17" s="95">
        <v>100</v>
      </c>
      <c r="G17" s="96">
        <f t="shared" si="5"/>
        <v>100</v>
      </c>
      <c r="H17" s="129"/>
      <c r="I17" s="95">
        <v>100</v>
      </c>
      <c r="J17" s="95">
        <v>100</v>
      </c>
      <c r="K17" s="96">
        <f t="shared" si="6"/>
        <v>100</v>
      </c>
      <c r="L17" s="131"/>
      <c r="M17" s="96">
        <v>100</v>
      </c>
      <c r="N17" s="96">
        <v>100</v>
      </c>
      <c r="O17" s="96">
        <f t="shared" si="7"/>
        <v>100</v>
      </c>
      <c r="P17" s="121"/>
      <c r="Q17" s="96">
        <v>100</v>
      </c>
      <c r="R17" s="96">
        <v>100</v>
      </c>
      <c r="S17" s="96">
        <f t="shared" si="8"/>
        <v>100</v>
      </c>
      <c r="T17" s="116"/>
      <c r="U17" s="95">
        <v>100</v>
      </c>
      <c r="V17" s="95">
        <v>100</v>
      </c>
      <c r="W17" s="96">
        <f t="shared" si="9"/>
        <v>100</v>
      </c>
      <c r="X17" s="116"/>
      <c r="Y17" s="95">
        <v>100</v>
      </c>
      <c r="Z17" s="95">
        <v>83.3</v>
      </c>
      <c r="AA17" s="96">
        <f t="shared" si="10"/>
        <v>83.3</v>
      </c>
      <c r="AB17" s="116"/>
      <c r="AC17" s="95">
        <v>66</v>
      </c>
      <c r="AD17" s="95">
        <v>65.5</v>
      </c>
      <c r="AE17" s="99">
        <f t="shared" si="12"/>
        <v>99.24242424242425</v>
      </c>
      <c r="AF17" s="116"/>
      <c r="AG17" s="95">
        <v>100</v>
      </c>
      <c r="AH17" s="95">
        <v>100</v>
      </c>
      <c r="AI17" s="96">
        <f t="shared" si="11"/>
        <v>100</v>
      </c>
      <c r="AJ17" s="116"/>
      <c r="AK17" s="95">
        <v>55.6</v>
      </c>
      <c r="AL17" s="95">
        <v>55.4</v>
      </c>
      <c r="AM17" s="99">
        <f t="shared" si="0"/>
        <v>99.64028776978417</v>
      </c>
      <c r="AN17" s="116"/>
      <c r="AO17" s="95">
        <v>76.2</v>
      </c>
      <c r="AP17" s="95">
        <v>75.5</v>
      </c>
      <c r="AQ17" s="99">
        <f t="shared" si="1"/>
        <v>99.08136482939632</v>
      </c>
      <c r="AR17" s="116"/>
      <c r="AS17" s="95">
        <v>100</v>
      </c>
      <c r="AT17" s="95">
        <v>100</v>
      </c>
      <c r="AU17" s="99">
        <f t="shared" si="2"/>
        <v>100</v>
      </c>
      <c r="AV17" s="116"/>
      <c r="AW17" s="95">
        <v>100</v>
      </c>
      <c r="AX17" s="95">
        <v>100</v>
      </c>
      <c r="AY17" s="99">
        <f t="shared" si="3"/>
        <v>100</v>
      </c>
      <c r="AZ17" s="128"/>
      <c r="BA17" s="48"/>
      <c r="BB17" s="48"/>
      <c r="BC17" s="49"/>
      <c r="BD17" s="48"/>
    </row>
    <row r="18" spans="1:56" ht="47.25">
      <c r="A18" s="16">
        <v>13</v>
      </c>
      <c r="B18" s="37" t="s">
        <v>14</v>
      </c>
      <c r="C18" s="14">
        <f t="shared" si="4"/>
        <v>101.66660395287374</v>
      </c>
      <c r="D18" s="129"/>
      <c r="E18" s="69">
        <v>95</v>
      </c>
      <c r="F18" s="69">
        <v>94.4</v>
      </c>
      <c r="G18" s="94">
        <f t="shared" si="5"/>
        <v>99.36842105263159</v>
      </c>
      <c r="H18" s="129"/>
      <c r="I18" s="69">
        <v>100</v>
      </c>
      <c r="J18" s="69">
        <v>120</v>
      </c>
      <c r="K18" s="94">
        <f>J18/I18*100</f>
        <v>120</v>
      </c>
      <c r="L18" s="131"/>
      <c r="M18" s="94">
        <v>100</v>
      </c>
      <c r="N18" s="94">
        <v>100</v>
      </c>
      <c r="O18" s="94">
        <f>N18/M18*100</f>
        <v>100</v>
      </c>
      <c r="P18" s="121"/>
      <c r="Q18" s="94">
        <v>100</v>
      </c>
      <c r="R18" s="94">
        <v>100</v>
      </c>
      <c r="S18" s="94">
        <f>R18/Q18*100</f>
        <v>100</v>
      </c>
      <c r="T18" s="116"/>
      <c r="U18" s="69">
        <v>100</v>
      </c>
      <c r="V18" s="69">
        <v>100</v>
      </c>
      <c r="W18" s="94">
        <f t="shared" si="9"/>
        <v>100</v>
      </c>
      <c r="X18" s="116"/>
      <c r="Y18" s="69">
        <v>100</v>
      </c>
      <c r="Z18" s="69">
        <v>85.7</v>
      </c>
      <c r="AA18" s="94">
        <f t="shared" si="10"/>
        <v>85.7</v>
      </c>
      <c r="AB18" s="116"/>
      <c r="AC18" s="69">
        <v>79</v>
      </c>
      <c r="AD18" s="69">
        <v>93.3</v>
      </c>
      <c r="AE18" s="97">
        <f t="shared" si="12"/>
        <v>118.1012658227848</v>
      </c>
      <c r="AF18" s="116"/>
      <c r="AG18" s="69">
        <v>100</v>
      </c>
      <c r="AH18" s="69">
        <v>100</v>
      </c>
      <c r="AI18" s="94">
        <f t="shared" si="11"/>
        <v>100</v>
      </c>
      <c r="AJ18" s="116"/>
      <c r="AK18" s="69">
        <v>67.1</v>
      </c>
      <c r="AL18" s="69">
        <v>72</v>
      </c>
      <c r="AM18" s="97">
        <f t="shared" si="0"/>
        <v>107.30253353204174</v>
      </c>
      <c r="AN18" s="116"/>
      <c r="AO18" s="69">
        <v>59.2</v>
      </c>
      <c r="AP18" s="69">
        <v>53</v>
      </c>
      <c r="AQ18" s="97">
        <f t="shared" si="1"/>
        <v>89.52702702702702</v>
      </c>
      <c r="AR18" s="116"/>
      <c r="AS18" s="69">
        <v>100</v>
      </c>
      <c r="AT18" s="69">
        <v>100</v>
      </c>
      <c r="AU18" s="97">
        <f t="shared" si="2"/>
        <v>100</v>
      </c>
      <c r="AV18" s="116"/>
      <c r="AW18" s="69">
        <v>100</v>
      </c>
      <c r="AX18" s="69">
        <v>100</v>
      </c>
      <c r="AY18" s="97">
        <f t="shared" si="3"/>
        <v>100</v>
      </c>
      <c r="AZ18" s="128"/>
      <c r="BA18" s="48"/>
      <c r="BB18" s="48"/>
      <c r="BC18" s="49"/>
      <c r="BD18" s="48"/>
    </row>
    <row r="19" spans="1:56" ht="47.25">
      <c r="A19" s="16">
        <v>14</v>
      </c>
      <c r="B19" s="37" t="s">
        <v>15</v>
      </c>
      <c r="C19" s="14">
        <f t="shared" si="4"/>
        <v>104.66787683816234</v>
      </c>
      <c r="D19" s="129"/>
      <c r="E19" s="95">
        <v>93.33</v>
      </c>
      <c r="F19" s="95">
        <v>93.33</v>
      </c>
      <c r="G19" s="96">
        <f t="shared" si="5"/>
        <v>100</v>
      </c>
      <c r="H19" s="129"/>
      <c r="I19" s="95">
        <v>100</v>
      </c>
      <c r="J19" s="95">
        <v>125</v>
      </c>
      <c r="K19" s="96">
        <f>J19/I19*100</f>
        <v>125</v>
      </c>
      <c r="L19" s="131"/>
      <c r="M19" s="96">
        <v>90</v>
      </c>
      <c r="N19" s="96">
        <v>100</v>
      </c>
      <c r="O19" s="96">
        <f>N19/M19*100</f>
        <v>111.11111111111111</v>
      </c>
      <c r="P19" s="121"/>
      <c r="Q19" s="96">
        <v>90</v>
      </c>
      <c r="R19" s="96">
        <v>100</v>
      </c>
      <c r="S19" s="96">
        <f>R19/Q19*100</f>
        <v>111.11111111111111</v>
      </c>
      <c r="T19" s="116"/>
      <c r="U19" s="95">
        <v>100</v>
      </c>
      <c r="V19" s="95">
        <v>100</v>
      </c>
      <c r="W19" s="96">
        <f t="shared" si="9"/>
        <v>100</v>
      </c>
      <c r="X19" s="116"/>
      <c r="Y19" s="95">
        <v>100</v>
      </c>
      <c r="Z19" s="95">
        <v>66.67</v>
      </c>
      <c r="AA19" s="96">
        <f t="shared" si="10"/>
        <v>66.67</v>
      </c>
      <c r="AB19" s="116"/>
      <c r="AC19" s="96">
        <v>46.8</v>
      </c>
      <c r="AD19" s="96">
        <v>49.2</v>
      </c>
      <c r="AE19" s="99">
        <f t="shared" si="12"/>
        <v>105.12820512820514</v>
      </c>
      <c r="AF19" s="116"/>
      <c r="AG19" s="95">
        <v>100</v>
      </c>
      <c r="AH19" s="95">
        <v>100</v>
      </c>
      <c r="AI19" s="96">
        <f t="shared" si="11"/>
        <v>100</v>
      </c>
      <c r="AJ19" s="116"/>
      <c r="AK19" s="95">
        <v>71.8</v>
      </c>
      <c r="AL19" s="95">
        <v>80.9</v>
      </c>
      <c r="AM19" s="99">
        <f t="shared" si="0"/>
        <v>112.6740947075209</v>
      </c>
      <c r="AN19" s="116"/>
      <c r="AO19" s="95">
        <v>62.5</v>
      </c>
      <c r="AP19" s="95">
        <v>77.7</v>
      </c>
      <c r="AQ19" s="99">
        <f t="shared" si="1"/>
        <v>124.32000000000001</v>
      </c>
      <c r="AR19" s="116"/>
      <c r="AS19" s="95">
        <v>100</v>
      </c>
      <c r="AT19" s="95">
        <v>100</v>
      </c>
      <c r="AU19" s="99">
        <f t="shared" si="2"/>
        <v>100</v>
      </c>
      <c r="AV19" s="116"/>
      <c r="AW19" s="95">
        <v>100</v>
      </c>
      <c r="AX19" s="95">
        <v>100</v>
      </c>
      <c r="AY19" s="99">
        <f t="shared" si="3"/>
        <v>100</v>
      </c>
      <c r="AZ19" s="128"/>
      <c r="BA19" s="48"/>
      <c r="BB19" s="48"/>
      <c r="BC19" s="49"/>
      <c r="BD19" s="48"/>
    </row>
    <row r="20" spans="1:56" ht="47.25">
      <c r="A20" s="16">
        <v>15</v>
      </c>
      <c r="B20" s="37" t="s">
        <v>16</v>
      </c>
      <c r="C20" s="14">
        <f t="shared" si="4"/>
        <v>130.73405253283303</v>
      </c>
      <c r="D20" s="129"/>
      <c r="E20" s="69">
        <v>100</v>
      </c>
      <c r="F20" s="69">
        <v>100</v>
      </c>
      <c r="G20" s="94">
        <f t="shared" si="5"/>
        <v>100</v>
      </c>
      <c r="H20" s="129"/>
      <c r="I20" s="69">
        <v>100</v>
      </c>
      <c r="J20" s="69">
        <v>100</v>
      </c>
      <c r="K20" s="94">
        <f t="shared" si="6"/>
        <v>100</v>
      </c>
      <c r="L20" s="132"/>
      <c r="M20" s="94">
        <v>100</v>
      </c>
      <c r="N20" s="94">
        <v>75</v>
      </c>
      <c r="O20" s="94">
        <f t="shared" si="7"/>
        <v>75</v>
      </c>
      <c r="P20" s="122"/>
      <c r="Q20" s="94">
        <v>100</v>
      </c>
      <c r="R20" s="94">
        <v>100</v>
      </c>
      <c r="S20" s="94">
        <f t="shared" si="8"/>
        <v>100</v>
      </c>
      <c r="T20" s="116"/>
      <c r="U20" s="69">
        <v>100</v>
      </c>
      <c r="V20" s="69">
        <v>100</v>
      </c>
      <c r="W20" s="94">
        <f t="shared" si="9"/>
        <v>100</v>
      </c>
      <c r="X20" s="116"/>
      <c r="Y20" s="69">
        <v>100</v>
      </c>
      <c r="Z20" s="69">
        <v>100</v>
      </c>
      <c r="AA20" s="94">
        <f t="shared" si="10"/>
        <v>100</v>
      </c>
      <c r="AB20" s="116"/>
      <c r="AC20" s="69">
        <v>20</v>
      </c>
      <c r="AD20" s="69">
        <v>100</v>
      </c>
      <c r="AE20" s="97">
        <f t="shared" si="12"/>
        <v>500</v>
      </c>
      <c r="AF20" s="116"/>
      <c r="AG20" s="69">
        <v>100</v>
      </c>
      <c r="AH20" s="69">
        <v>100</v>
      </c>
      <c r="AI20" s="94">
        <f t="shared" si="11"/>
        <v>100</v>
      </c>
      <c r="AJ20" s="116"/>
      <c r="AK20" s="69">
        <v>53.3</v>
      </c>
      <c r="AL20" s="69">
        <v>50</v>
      </c>
      <c r="AM20" s="97">
        <f t="shared" si="0"/>
        <v>93.80863039399625</v>
      </c>
      <c r="AN20" s="116"/>
      <c r="AO20" s="69">
        <v>100</v>
      </c>
      <c r="AP20" s="69">
        <v>100</v>
      </c>
      <c r="AQ20" s="97">
        <f t="shared" si="1"/>
        <v>100</v>
      </c>
      <c r="AR20" s="116"/>
      <c r="AS20" s="69">
        <v>100</v>
      </c>
      <c r="AT20" s="69">
        <v>100</v>
      </c>
      <c r="AU20" s="97">
        <f t="shared" si="2"/>
        <v>100</v>
      </c>
      <c r="AV20" s="116"/>
      <c r="AW20" s="69">
        <v>100</v>
      </c>
      <c r="AX20" s="69">
        <v>100</v>
      </c>
      <c r="AY20" s="97">
        <f t="shared" si="3"/>
        <v>100</v>
      </c>
      <c r="AZ20" s="128"/>
      <c r="BA20" s="48"/>
      <c r="BB20" s="48"/>
      <c r="BC20" s="49"/>
      <c r="BD20" s="48"/>
    </row>
    <row r="21" spans="1:35" ht="42" customHeight="1">
      <c r="A21" s="16"/>
      <c r="B21" s="38" t="s">
        <v>35</v>
      </c>
      <c r="C21" s="9"/>
      <c r="D21" s="1"/>
      <c r="E21" s="4"/>
      <c r="F21" s="4"/>
      <c r="G21" s="4"/>
      <c r="H21" s="1"/>
      <c r="I21" s="4"/>
      <c r="J21" s="4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7"/>
      <c r="AC21" s="4"/>
      <c r="AD21" s="4"/>
      <c r="AE21" s="4"/>
      <c r="AF21" s="4"/>
      <c r="AG21" s="4"/>
      <c r="AH21" s="4"/>
      <c r="AI21" s="4"/>
    </row>
    <row r="22" spans="1:35" ht="104.25" customHeight="1">
      <c r="A22" s="16">
        <v>16</v>
      </c>
      <c r="B22" s="37" t="s">
        <v>0</v>
      </c>
      <c r="C22" s="14">
        <f>(G22+K22+O22)/3</f>
        <v>130.88023088023087</v>
      </c>
      <c r="D22" s="107" t="s">
        <v>79</v>
      </c>
      <c r="E22" s="4">
        <v>60</v>
      </c>
      <c r="F22" s="4">
        <v>40</v>
      </c>
      <c r="G22" s="7">
        <f>F22/E22*100</f>
        <v>66.66666666666666</v>
      </c>
      <c r="H22" s="107" t="s">
        <v>80</v>
      </c>
      <c r="I22" s="4">
        <v>13.3</v>
      </c>
      <c r="J22" s="4">
        <v>13.3</v>
      </c>
      <c r="K22" s="7">
        <f>J22/I22*100</f>
        <v>100</v>
      </c>
      <c r="L22" s="109" t="s">
        <v>81</v>
      </c>
      <c r="M22" s="4">
        <v>7.7</v>
      </c>
      <c r="N22" s="4">
        <v>17.4</v>
      </c>
      <c r="O22" s="4">
        <f>N22/M22*100</f>
        <v>225.97402597402595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7"/>
      <c r="AC22" s="4"/>
      <c r="AD22" s="4"/>
      <c r="AE22" s="4"/>
      <c r="AF22" s="4"/>
      <c r="AG22" s="4"/>
      <c r="AH22" s="4"/>
      <c r="AI22" s="4"/>
    </row>
    <row r="23" spans="1:35" ht="72.75" customHeight="1">
      <c r="A23" s="16">
        <v>17</v>
      </c>
      <c r="B23" s="37" t="s">
        <v>7</v>
      </c>
      <c r="C23" s="14">
        <f>(G23+K23+O23)/3</f>
        <v>96.77419354838709</v>
      </c>
      <c r="D23" s="107"/>
      <c r="E23" s="4">
        <v>62</v>
      </c>
      <c r="F23" s="4">
        <v>56</v>
      </c>
      <c r="G23" s="4">
        <f>F23/E23*100</f>
        <v>90.32258064516128</v>
      </c>
      <c r="H23" s="107"/>
      <c r="I23" s="4">
        <v>100</v>
      </c>
      <c r="J23" s="4">
        <v>100</v>
      </c>
      <c r="K23" s="7">
        <f>J23/I23*100</f>
        <v>100</v>
      </c>
      <c r="L23" s="109"/>
      <c r="M23" s="4">
        <v>3.4</v>
      </c>
      <c r="N23" s="4">
        <v>3.4</v>
      </c>
      <c r="O23" s="8">
        <f>N23/M23*100</f>
        <v>100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7"/>
      <c r="AC23" s="4"/>
      <c r="AD23" s="4"/>
      <c r="AE23" s="4"/>
      <c r="AF23" s="4"/>
      <c r="AG23" s="4"/>
      <c r="AH23" s="4"/>
      <c r="AI23" s="4"/>
    </row>
    <row r="24" spans="1:35" ht="18.75">
      <c r="A24" s="16"/>
      <c r="B24" s="38" t="s">
        <v>36</v>
      </c>
      <c r="C24" s="9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55.5" customHeight="1">
      <c r="A25" s="16">
        <v>18</v>
      </c>
      <c r="B25" s="37" t="s">
        <v>17</v>
      </c>
      <c r="C25" s="15">
        <f>(G25+K25+O25+S25+W25+AA25+AE25+AI25)/8</f>
        <v>123.09375</v>
      </c>
      <c r="D25" s="124" t="s">
        <v>183</v>
      </c>
      <c r="E25" s="95">
        <v>100</v>
      </c>
      <c r="F25" s="95">
        <v>100</v>
      </c>
      <c r="G25" s="95">
        <f>F25/E25*100</f>
        <v>100</v>
      </c>
      <c r="H25" s="116" t="s">
        <v>184</v>
      </c>
      <c r="I25" s="95">
        <v>100</v>
      </c>
      <c r="J25" s="95">
        <v>86</v>
      </c>
      <c r="K25" s="99">
        <f aca="true" t="shared" si="13" ref="K25:K33">J25/I25*100</f>
        <v>86</v>
      </c>
      <c r="L25" s="111" t="s">
        <v>185</v>
      </c>
      <c r="M25" s="99">
        <v>100</v>
      </c>
      <c r="N25" s="99">
        <v>300</v>
      </c>
      <c r="O25" s="99">
        <f aca="true" t="shared" si="14" ref="O25:O33">N25/M25*100</f>
        <v>300</v>
      </c>
      <c r="P25" s="111" t="s">
        <v>186</v>
      </c>
      <c r="Q25" s="99">
        <v>100</v>
      </c>
      <c r="R25" s="99">
        <v>100</v>
      </c>
      <c r="S25" s="99">
        <f aca="true" t="shared" si="15" ref="S25:S33">R25/Q25*100</f>
        <v>100</v>
      </c>
      <c r="T25" s="116" t="s">
        <v>187</v>
      </c>
      <c r="U25" s="104">
        <v>100</v>
      </c>
      <c r="V25" s="95">
        <v>100</v>
      </c>
      <c r="W25" s="96">
        <f>V25/U25*100</f>
        <v>100</v>
      </c>
      <c r="X25" s="116" t="s">
        <v>188</v>
      </c>
      <c r="Y25" s="95">
        <v>100</v>
      </c>
      <c r="Z25" s="95">
        <v>100</v>
      </c>
      <c r="AA25" s="96">
        <f>Z25/Y25*100</f>
        <v>100</v>
      </c>
      <c r="AB25" s="125" t="s">
        <v>189</v>
      </c>
      <c r="AC25" s="95">
        <v>80</v>
      </c>
      <c r="AD25" s="95">
        <v>79</v>
      </c>
      <c r="AE25" s="96">
        <f>AD25/AC25*100</f>
        <v>98.75</v>
      </c>
      <c r="AF25" s="125" t="s">
        <v>190</v>
      </c>
      <c r="AG25" s="95">
        <v>100</v>
      </c>
      <c r="AH25" s="95">
        <v>100</v>
      </c>
      <c r="AI25" s="96">
        <f>AH25/AG25*100</f>
        <v>100</v>
      </c>
    </row>
    <row r="26" spans="1:35" ht="47.25">
      <c r="A26" s="16">
        <v>19</v>
      </c>
      <c r="B26" s="37" t="s">
        <v>18</v>
      </c>
      <c r="C26" s="14">
        <f aca="true" t="shared" si="16" ref="C26:C33">(G26+K26+O26+S26+W26+AA26+AE26+AI26)/8</f>
        <v>97.1875</v>
      </c>
      <c r="D26" s="124"/>
      <c r="E26" s="69">
        <v>100</v>
      </c>
      <c r="F26" s="69">
        <v>100</v>
      </c>
      <c r="G26" s="69">
        <f aca="true" t="shared" si="17" ref="G26:G33">F26/E26*100</f>
        <v>100</v>
      </c>
      <c r="H26" s="116"/>
      <c r="I26" s="69">
        <v>100</v>
      </c>
      <c r="J26" s="69">
        <v>100</v>
      </c>
      <c r="K26" s="97">
        <f t="shared" si="13"/>
        <v>100</v>
      </c>
      <c r="L26" s="112"/>
      <c r="M26" s="69">
        <v>100</v>
      </c>
      <c r="N26" s="69">
        <v>100</v>
      </c>
      <c r="O26" s="97">
        <f t="shared" si="14"/>
        <v>100</v>
      </c>
      <c r="P26" s="112"/>
      <c r="Q26" s="69">
        <v>100</v>
      </c>
      <c r="R26" s="69">
        <v>100</v>
      </c>
      <c r="S26" s="97">
        <f t="shared" si="15"/>
        <v>100</v>
      </c>
      <c r="T26" s="116"/>
      <c r="U26" s="69">
        <v>100</v>
      </c>
      <c r="V26" s="69">
        <v>100</v>
      </c>
      <c r="W26" s="94">
        <f>V26/U26*100</f>
        <v>100</v>
      </c>
      <c r="X26" s="116"/>
      <c r="Y26" s="69">
        <v>100</v>
      </c>
      <c r="Z26" s="69">
        <v>100</v>
      </c>
      <c r="AA26" s="94">
        <f aca="true" t="shared" si="18" ref="AA26:AA33">Z26/Y26*100</f>
        <v>100</v>
      </c>
      <c r="AB26" s="126"/>
      <c r="AC26" s="69">
        <v>80</v>
      </c>
      <c r="AD26" s="69">
        <v>62</v>
      </c>
      <c r="AE26" s="94">
        <f aca="true" t="shared" si="19" ref="AE26:AE33">AD26/AC26*100</f>
        <v>77.5</v>
      </c>
      <c r="AF26" s="126"/>
      <c r="AG26" s="69">
        <v>100</v>
      </c>
      <c r="AH26" s="69">
        <v>100</v>
      </c>
      <c r="AI26" s="94">
        <f aca="true" t="shared" si="20" ref="AI26:AI33">AH26/AG26*100</f>
        <v>100</v>
      </c>
    </row>
    <row r="27" spans="1:35" ht="78.75">
      <c r="A27" s="16">
        <v>20</v>
      </c>
      <c r="B27" s="37" t="s">
        <v>19</v>
      </c>
      <c r="C27" s="14">
        <f t="shared" si="16"/>
        <v>125.46875</v>
      </c>
      <c r="D27" s="124"/>
      <c r="E27" s="69">
        <v>100</v>
      </c>
      <c r="F27" s="69">
        <v>100</v>
      </c>
      <c r="G27" s="69">
        <f t="shared" si="17"/>
        <v>100</v>
      </c>
      <c r="H27" s="116"/>
      <c r="I27" s="69">
        <v>100</v>
      </c>
      <c r="J27" s="69">
        <v>100</v>
      </c>
      <c r="K27" s="97">
        <f t="shared" si="13"/>
        <v>100</v>
      </c>
      <c r="L27" s="112"/>
      <c r="M27" s="97">
        <v>100</v>
      </c>
      <c r="N27" s="97">
        <v>300</v>
      </c>
      <c r="O27" s="97">
        <f t="shared" si="14"/>
        <v>300</v>
      </c>
      <c r="P27" s="112"/>
      <c r="Q27" s="97">
        <v>100</v>
      </c>
      <c r="R27" s="97">
        <v>100</v>
      </c>
      <c r="S27" s="97">
        <f t="shared" si="15"/>
        <v>100</v>
      </c>
      <c r="T27" s="116"/>
      <c r="U27" s="105">
        <v>100</v>
      </c>
      <c r="V27" s="94">
        <v>100</v>
      </c>
      <c r="W27" s="94">
        <f aca="true" t="shared" si="21" ref="W27:W33">V27/U27*100</f>
        <v>100</v>
      </c>
      <c r="X27" s="116"/>
      <c r="Y27" s="69">
        <v>100</v>
      </c>
      <c r="Z27" s="69">
        <v>100</v>
      </c>
      <c r="AA27" s="94">
        <f t="shared" si="18"/>
        <v>100</v>
      </c>
      <c r="AB27" s="126"/>
      <c r="AC27" s="69">
        <v>80</v>
      </c>
      <c r="AD27" s="69">
        <v>83</v>
      </c>
      <c r="AE27" s="94">
        <f t="shared" si="19"/>
        <v>103.75000000000001</v>
      </c>
      <c r="AF27" s="126"/>
      <c r="AG27" s="69">
        <v>100</v>
      </c>
      <c r="AH27" s="69">
        <v>100</v>
      </c>
      <c r="AI27" s="94">
        <f t="shared" si="20"/>
        <v>100</v>
      </c>
    </row>
    <row r="28" spans="1:35" ht="63">
      <c r="A28" s="16">
        <v>21</v>
      </c>
      <c r="B28" s="37" t="s">
        <v>20</v>
      </c>
      <c r="C28" s="15">
        <f t="shared" si="16"/>
        <v>120.25</v>
      </c>
      <c r="D28" s="124"/>
      <c r="E28" s="95">
        <v>100</v>
      </c>
      <c r="F28" s="95">
        <v>100</v>
      </c>
      <c r="G28" s="95">
        <f t="shared" si="17"/>
        <v>100</v>
      </c>
      <c r="H28" s="116"/>
      <c r="I28" s="95">
        <v>100</v>
      </c>
      <c r="J28" s="95">
        <v>100</v>
      </c>
      <c r="K28" s="99">
        <f t="shared" si="13"/>
        <v>100</v>
      </c>
      <c r="L28" s="112"/>
      <c r="M28" s="99">
        <v>100</v>
      </c>
      <c r="N28" s="99">
        <v>260</v>
      </c>
      <c r="O28" s="99">
        <f t="shared" si="14"/>
        <v>260</v>
      </c>
      <c r="P28" s="112"/>
      <c r="Q28" s="99">
        <v>100</v>
      </c>
      <c r="R28" s="99">
        <v>100</v>
      </c>
      <c r="S28" s="99">
        <f t="shared" si="15"/>
        <v>100</v>
      </c>
      <c r="T28" s="116"/>
      <c r="U28" s="104">
        <v>100</v>
      </c>
      <c r="V28" s="95">
        <v>100</v>
      </c>
      <c r="W28" s="96">
        <f t="shared" si="21"/>
        <v>100</v>
      </c>
      <c r="X28" s="116"/>
      <c r="Y28" s="95">
        <v>100</v>
      </c>
      <c r="Z28" s="95">
        <v>100</v>
      </c>
      <c r="AA28" s="96">
        <f t="shared" si="18"/>
        <v>100</v>
      </c>
      <c r="AB28" s="126"/>
      <c r="AC28" s="95">
        <v>80</v>
      </c>
      <c r="AD28" s="95">
        <v>81.6</v>
      </c>
      <c r="AE28" s="96">
        <f t="shared" si="19"/>
        <v>102</v>
      </c>
      <c r="AF28" s="126"/>
      <c r="AG28" s="95">
        <v>100</v>
      </c>
      <c r="AH28" s="95">
        <v>100</v>
      </c>
      <c r="AI28" s="96">
        <f t="shared" si="20"/>
        <v>100</v>
      </c>
    </row>
    <row r="29" spans="1:35" ht="47.25">
      <c r="A29" s="16">
        <v>22</v>
      </c>
      <c r="B29" s="37" t="s">
        <v>21</v>
      </c>
      <c r="C29" s="15">
        <f t="shared" si="16"/>
        <v>112.90833333333333</v>
      </c>
      <c r="D29" s="124"/>
      <c r="E29" s="104">
        <v>100</v>
      </c>
      <c r="F29" s="104">
        <v>125</v>
      </c>
      <c r="G29" s="95">
        <f t="shared" si="17"/>
        <v>125</v>
      </c>
      <c r="H29" s="116"/>
      <c r="I29" s="95">
        <v>75</v>
      </c>
      <c r="J29" s="95">
        <v>80</v>
      </c>
      <c r="K29" s="99">
        <f t="shared" si="13"/>
        <v>106.66666666666667</v>
      </c>
      <c r="L29" s="112"/>
      <c r="M29" s="99">
        <v>100</v>
      </c>
      <c r="N29" s="99">
        <v>166.6</v>
      </c>
      <c r="O29" s="99">
        <f t="shared" si="14"/>
        <v>166.6</v>
      </c>
      <c r="P29" s="112"/>
      <c r="Q29" s="99">
        <v>100</v>
      </c>
      <c r="R29" s="99">
        <v>100</v>
      </c>
      <c r="S29" s="99">
        <f t="shared" si="15"/>
        <v>100</v>
      </c>
      <c r="T29" s="116"/>
      <c r="U29" s="104">
        <v>100</v>
      </c>
      <c r="V29" s="95">
        <v>100</v>
      </c>
      <c r="W29" s="96">
        <f t="shared" si="21"/>
        <v>100</v>
      </c>
      <c r="X29" s="116"/>
      <c r="Y29" s="95">
        <v>100</v>
      </c>
      <c r="Z29" s="95">
        <v>100</v>
      </c>
      <c r="AA29" s="96">
        <f t="shared" si="18"/>
        <v>100</v>
      </c>
      <c r="AB29" s="126"/>
      <c r="AC29" s="95">
        <v>80</v>
      </c>
      <c r="AD29" s="95">
        <v>84</v>
      </c>
      <c r="AE29" s="96">
        <f t="shared" si="19"/>
        <v>105</v>
      </c>
      <c r="AF29" s="126"/>
      <c r="AG29" s="95">
        <v>95.7</v>
      </c>
      <c r="AH29" s="95">
        <v>95.7</v>
      </c>
      <c r="AI29" s="96">
        <f t="shared" si="20"/>
        <v>100</v>
      </c>
    </row>
    <row r="30" spans="1:35" ht="47.25">
      <c r="A30" s="16">
        <v>23</v>
      </c>
      <c r="B30" s="37" t="s">
        <v>22</v>
      </c>
      <c r="C30" s="14">
        <f t="shared" si="16"/>
        <v>98.28125</v>
      </c>
      <c r="D30" s="124"/>
      <c r="E30" s="69">
        <v>100</v>
      </c>
      <c r="F30" s="69">
        <v>100</v>
      </c>
      <c r="G30" s="69">
        <f t="shared" si="17"/>
        <v>100</v>
      </c>
      <c r="H30" s="116"/>
      <c r="I30" s="69">
        <v>100</v>
      </c>
      <c r="J30" s="69">
        <v>100</v>
      </c>
      <c r="K30" s="97">
        <f t="shared" si="13"/>
        <v>100</v>
      </c>
      <c r="L30" s="112"/>
      <c r="M30" s="97">
        <v>100</v>
      </c>
      <c r="N30" s="97">
        <v>100</v>
      </c>
      <c r="O30" s="97">
        <f t="shared" si="14"/>
        <v>100</v>
      </c>
      <c r="P30" s="112"/>
      <c r="Q30" s="97">
        <v>100</v>
      </c>
      <c r="R30" s="97">
        <v>100</v>
      </c>
      <c r="S30" s="97">
        <f t="shared" si="15"/>
        <v>100</v>
      </c>
      <c r="T30" s="116"/>
      <c r="U30" s="105">
        <v>100</v>
      </c>
      <c r="V30" s="69">
        <v>100</v>
      </c>
      <c r="W30" s="94">
        <f t="shared" si="21"/>
        <v>100</v>
      </c>
      <c r="X30" s="116"/>
      <c r="Y30" s="69">
        <v>100</v>
      </c>
      <c r="Z30" s="69">
        <v>100</v>
      </c>
      <c r="AA30" s="94">
        <f t="shared" si="18"/>
        <v>100</v>
      </c>
      <c r="AB30" s="126"/>
      <c r="AC30" s="69">
        <v>80</v>
      </c>
      <c r="AD30" s="69">
        <v>69</v>
      </c>
      <c r="AE30" s="94">
        <f t="shared" si="19"/>
        <v>86.25</v>
      </c>
      <c r="AF30" s="126"/>
      <c r="AG30" s="69">
        <v>95</v>
      </c>
      <c r="AH30" s="69">
        <v>95</v>
      </c>
      <c r="AI30" s="94">
        <f t="shared" si="20"/>
        <v>100</v>
      </c>
    </row>
    <row r="31" spans="1:35" ht="47.25">
      <c r="A31" s="16">
        <v>24</v>
      </c>
      <c r="B31" s="37" t="s">
        <v>23</v>
      </c>
      <c r="C31" s="14">
        <f t="shared" si="16"/>
        <v>118.65</v>
      </c>
      <c r="D31" s="124"/>
      <c r="E31" s="69">
        <v>100</v>
      </c>
      <c r="F31" s="69">
        <v>100</v>
      </c>
      <c r="G31" s="69">
        <f t="shared" si="17"/>
        <v>100</v>
      </c>
      <c r="H31" s="116"/>
      <c r="I31" s="69">
        <v>100</v>
      </c>
      <c r="J31" s="69">
        <v>66.7</v>
      </c>
      <c r="K31" s="97">
        <f t="shared" si="13"/>
        <v>66.7</v>
      </c>
      <c r="L31" s="112"/>
      <c r="M31" s="97">
        <v>100</v>
      </c>
      <c r="N31" s="97">
        <v>300</v>
      </c>
      <c r="O31" s="97">
        <f t="shared" si="14"/>
        <v>300</v>
      </c>
      <c r="P31" s="112"/>
      <c r="Q31" s="97">
        <v>100</v>
      </c>
      <c r="R31" s="97">
        <v>100</v>
      </c>
      <c r="S31" s="97">
        <f t="shared" si="15"/>
        <v>100</v>
      </c>
      <c r="T31" s="116"/>
      <c r="U31" s="105">
        <v>100</v>
      </c>
      <c r="V31" s="69">
        <v>100</v>
      </c>
      <c r="W31" s="94">
        <f t="shared" si="21"/>
        <v>100</v>
      </c>
      <c r="X31" s="116"/>
      <c r="Y31" s="69">
        <v>100</v>
      </c>
      <c r="Z31" s="69">
        <v>100</v>
      </c>
      <c r="AA31" s="94">
        <f t="shared" si="18"/>
        <v>100</v>
      </c>
      <c r="AB31" s="126"/>
      <c r="AC31" s="69">
        <v>80</v>
      </c>
      <c r="AD31" s="69">
        <v>66</v>
      </c>
      <c r="AE31" s="94">
        <f t="shared" si="19"/>
        <v>82.5</v>
      </c>
      <c r="AF31" s="126"/>
      <c r="AG31" s="69">
        <v>100</v>
      </c>
      <c r="AH31" s="69">
        <v>100</v>
      </c>
      <c r="AI31" s="94">
        <f t="shared" si="20"/>
        <v>100</v>
      </c>
    </row>
    <row r="32" spans="1:35" ht="47.25">
      <c r="A32" s="16">
        <v>25</v>
      </c>
      <c r="B32" s="37" t="s">
        <v>24</v>
      </c>
      <c r="C32" s="14">
        <f t="shared" si="16"/>
        <v>95.93125</v>
      </c>
      <c r="D32" s="124"/>
      <c r="E32" s="69">
        <v>100</v>
      </c>
      <c r="F32" s="69">
        <v>100</v>
      </c>
      <c r="G32" s="69">
        <f t="shared" si="17"/>
        <v>100</v>
      </c>
      <c r="H32" s="116"/>
      <c r="I32" s="69">
        <v>100</v>
      </c>
      <c r="J32" s="69">
        <v>66.7</v>
      </c>
      <c r="K32" s="97">
        <f t="shared" si="13"/>
        <v>66.7</v>
      </c>
      <c r="L32" s="112"/>
      <c r="M32" s="97">
        <v>100</v>
      </c>
      <c r="N32" s="97">
        <v>100</v>
      </c>
      <c r="O32" s="97">
        <f t="shared" si="14"/>
        <v>100</v>
      </c>
      <c r="P32" s="112"/>
      <c r="Q32" s="97">
        <v>100</v>
      </c>
      <c r="R32" s="97">
        <v>100</v>
      </c>
      <c r="S32" s="97">
        <f t="shared" si="15"/>
        <v>100</v>
      </c>
      <c r="T32" s="116"/>
      <c r="U32" s="105">
        <v>100</v>
      </c>
      <c r="V32" s="69">
        <v>100</v>
      </c>
      <c r="W32" s="94">
        <f t="shared" si="21"/>
        <v>100</v>
      </c>
      <c r="X32" s="116"/>
      <c r="Y32" s="69">
        <v>100</v>
      </c>
      <c r="Z32" s="69">
        <v>100</v>
      </c>
      <c r="AA32" s="94">
        <f t="shared" si="18"/>
        <v>100</v>
      </c>
      <c r="AB32" s="126"/>
      <c r="AC32" s="69">
        <v>80</v>
      </c>
      <c r="AD32" s="69">
        <v>80.6</v>
      </c>
      <c r="AE32" s="94">
        <f t="shared" si="19"/>
        <v>100.74999999999999</v>
      </c>
      <c r="AF32" s="126"/>
      <c r="AG32" s="69">
        <v>100</v>
      </c>
      <c r="AH32" s="69">
        <v>100</v>
      </c>
      <c r="AI32" s="94">
        <f t="shared" si="20"/>
        <v>100</v>
      </c>
    </row>
    <row r="33" spans="1:35" ht="47.25">
      <c r="A33" s="16">
        <v>26</v>
      </c>
      <c r="B33" s="37" t="s">
        <v>25</v>
      </c>
      <c r="C33" s="15">
        <f t="shared" si="16"/>
        <v>120.74375</v>
      </c>
      <c r="D33" s="124"/>
      <c r="E33" s="95">
        <v>100</v>
      </c>
      <c r="F33" s="95">
        <v>100</v>
      </c>
      <c r="G33" s="95">
        <f t="shared" si="17"/>
        <v>100</v>
      </c>
      <c r="H33" s="116"/>
      <c r="I33" s="95">
        <v>100</v>
      </c>
      <c r="J33" s="95">
        <v>66.7</v>
      </c>
      <c r="K33" s="99">
        <f t="shared" si="13"/>
        <v>66.7</v>
      </c>
      <c r="L33" s="113"/>
      <c r="M33" s="99">
        <v>100</v>
      </c>
      <c r="N33" s="99">
        <v>300</v>
      </c>
      <c r="O33" s="99">
        <f t="shared" si="14"/>
        <v>300</v>
      </c>
      <c r="P33" s="113"/>
      <c r="Q33" s="99">
        <v>100</v>
      </c>
      <c r="R33" s="99">
        <v>100</v>
      </c>
      <c r="S33" s="99">
        <f t="shared" si="15"/>
        <v>100</v>
      </c>
      <c r="T33" s="116"/>
      <c r="U33" s="104">
        <v>100</v>
      </c>
      <c r="V33" s="95">
        <v>100</v>
      </c>
      <c r="W33" s="96">
        <f t="shared" si="21"/>
        <v>100</v>
      </c>
      <c r="X33" s="116"/>
      <c r="Y33" s="95">
        <v>100</v>
      </c>
      <c r="Z33" s="95">
        <v>100</v>
      </c>
      <c r="AA33" s="96">
        <f t="shared" si="18"/>
        <v>100</v>
      </c>
      <c r="AB33" s="127"/>
      <c r="AC33" s="95">
        <v>80</v>
      </c>
      <c r="AD33" s="95">
        <v>79.4</v>
      </c>
      <c r="AE33" s="96">
        <f t="shared" si="19"/>
        <v>99.25</v>
      </c>
      <c r="AF33" s="127"/>
      <c r="AG33" s="95">
        <v>95</v>
      </c>
      <c r="AH33" s="95">
        <v>95</v>
      </c>
      <c r="AI33" s="96">
        <f t="shared" si="20"/>
        <v>100</v>
      </c>
    </row>
    <row r="34" spans="1:35" ht="18.75">
      <c r="A34" s="16"/>
      <c r="B34" s="38" t="s">
        <v>37</v>
      </c>
      <c r="C34" s="9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31.25" customHeight="1">
      <c r="A35" s="16">
        <v>27</v>
      </c>
      <c r="B35" s="37" t="s">
        <v>26</v>
      </c>
      <c r="C35" s="14">
        <f>(G35+K35+O35)/3</f>
        <v>106.13333333333334</v>
      </c>
      <c r="D35" s="103" t="s">
        <v>106</v>
      </c>
      <c r="E35" s="69">
        <v>100</v>
      </c>
      <c r="F35" s="69">
        <v>100</v>
      </c>
      <c r="G35" s="69">
        <f>F35/E35*100</f>
        <v>100</v>
      </c>
      <c r="H35" s="100" t="s">
        <v>107</v>
      </c>
      <c r="I35" s="69">
        <v>100</v>
      </c>
      <c r="J35" s="69">
        <v>100</v>
      </c>
      <c r="K35" s="97">
        <f>J35/I35*100</f>
        <v>100</v>
      </c>
      <c r="L35" s="100" t="s">
        <v>108</v>
      </c>
      <c r="M35" s="94">
        <v>25</v>
      </c>
      <c r="N35" s="94">
        <v>29.6</v>
      </c>
      <c r="O35" s="94">
        <f>N35/M35*100</f>
        <v>118.40000000000002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1:35" ht="78.75">
      <c r="A36" s="16">
        <v>28</v>
      </c>
      <c r="B36" s="37" t="s">
        <v>27</v>
      </c>
      <c r="C36" s="14">
        <v>100</v>
      </c>
      <c r="D36" s="1" t="s">
        <v>57</v>
      </c>
      <c r="E36" s="4" t="s">
        <v>58</v>
      </c>
      <c r="F36" s="4">
        <v>10</v>
      </c>
      <c r="G36" s="4">
        <v>100</v>
      </c>
      <c r="H36" s="19" t="s">
        <v>59</v>
      </c>
      <c r="I36" s="4">
        <v>0</v>
      </c>
      <c r="J36" s="4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47" customHeight="1">
      <c r="A37" s="16">
        <v>29</v>
      </c>
      <c r="B37" s="37" t="s">
        <v>28</v>
      </c>
      <c r="C37" s="14">
        <v>97.9</v>
      </c>
      <c r="D37" s="1" t="s">
        <v>60</v>
      </c>
      <c r="E37" s="8">
        <v>1.4</v>
      </c>
      <c r="F37" s="8">
        <v>1.4</v>
      </c>
      <c r="G37" s="7">
        <v>93.75</v>
      </c>
      <c r="H37" s="1" t="s">
        <v>82</v>
      </c>
      <c r="I37" s="8">
        <v>0.9</v>
      </c>
      <c r="J37" s="8">
        <v>1.1</v>
      </c>
      <c r="K37" s="7">
        <v>111.11</v>
      </c>
      <c r="L37" s="5" t="s">
        <v>75</v>
      </c>
      <c r="M37" s="8">
        <v>66.7</v>
      </c>
      <c r="N37" s="4">
        <v>66</v>
      </c>
      <c r="O37" s="4">
        <v>88.8</v>
      </c>
      <c r="P37" s="5"/>
      <c r="Q37" s="4"/>
      <c r="R37" s="4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39.75" customHeight="1">
      <c r="A38" s="16">
        <v>30</v>
      </c>
      <c r="B38" s="37" t="s">
        <v>1</v>
      </c>
      <c r="C38" s="14">
        <v>100</v>
      </c>
      <c r="D38" s="1" t="s">
        <v>39</v>
      </c>
      <c r="E38" s="13">
        <v>100</v>
      </c>
      <c r="F38" s="13">
        <v>100</v>
      </c>
      <c r="G38" s="4">
        <v>100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ht="12.75">
      <c r="B39" s="39"/>
    </row>
    <row r="40" ht="12.75">
      <c r="B40" s="39"/>
    </row>
    <row r="41" ht="12.75">
      <c r="B41" s="39"/>
    </row>
    <row r="42" ht="12.75">
      <c r="B42" s="39"/>
    </row>
    <row r="43" ht="12.75">
      <c r="B43" s="39"/>
    </row>
    <row r="44" ht="12.75">
      <c r="B44" s="39"/>
    </row>
    <row r="45" ht="12.75">
      <c r="B45" s="39"/>
    </row>
    <row r="46" ht="12.75">
      <c r="B46" s="39"/>
    </row>
    <row r="47" ht="12.75">
      <c r="B47" s="39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</sheetData>
  <sheetProtection/>
  <mergeCells count="25">
    <mergeCell ref="D10:D20"/>
    <mergeCell ref="H10:H20"/>
    <mergeCell ref="L10:L20"/>
    <mergeCell ref="B2:AI2"/>
    <mergeCell ref="AF10:AF20"/>
    <mergeCell ref="P10:P20"/>
    <mergeCell ref="T10:T20"/>
    <mergeCell ref="X10:X20"/>
    <mergeCell ref="AB10:AB20"/>
    <mergeCell ref="L25:L33"/>
    <mergeCell ref="D22:D23"/>
    <mergeCell ref="H22:H23"/>
    <mergeCell ref="L22:L23"/>
    <mergeCell ref="D25:D33"/>
    <mergeCell ref="H25:H33"/>
    <mergeCell ref="AZ10:AZ20"/>
    <mergeCell ref="AJ10:AJ20"/>
    <mergeCell ref="AN10:AN20"/>
    <mergeCell ref="AR10:AR20"/>
    <mergeCell ref="AV10:AV20"/>
    <mergeCell ref="P25:P33"/>
    <mergeCell ref="T25:T33"/>
    <mergeCell ref="X25:X33"/>
    <mergeCell ref="AB25:AB33"/>
    <mergeCell ref="AF25:AF33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60" zoomScalePageLayoutView="0" workbookViewId="0" topLeftCell="A1">
      <selection activeCell="A2" sqref="A2:H2"/>
    </sheetView>
  </sheetViews>
  <sheetFormatPr defaultColWidth="9.00390625" defaultRowHeight="12.75"/>
  <cols>
    <col min="1" max="1" width="4.875" style="0" customWidth="1"/>
    <col min="2" max="2" width="45.375" style="0" customWidth="1"/>
    <col min="3" max="3" width="14.00390625" style="0" customWidth="1"/>
    <col min="4" max="4" width="14.25390625" style="0" customWidth="1"/>
    <col min="5" max="5" width="10.75390625" style="0" customWidth="1"/>
    <col min="6" max="6" width="17.00390625" style="0" customWidth="1"/>
    <col min="7" max="7" width="17.375" style="0" customWidth="1"/>
    <col min="8" max="8" width="15.25390625" style="0" customWidth="1"/>
  </cols>
  <sheetData>
    <row r="1" spans="6:8" ht="12.75">
      <c r="F1" s="137" t="s">
        <v>197</v>
      </c>
      <c r="G1" s="137"/>
      <c r="H1" s="137"/>
    </row>
    <row r="2" spans="1:8" ht="20.25">
      <c r="A2" s="136" t="s">
        <v>138</v>
      </c>
      <c r="B2" s="136"/>
      <c r="C2" s="136"/>
      <c r="D2" s="136"/>
      <c r="E2" s="136"/>
      <c r="F2" s="136"/>
      <c r="G2" s="136"/>
      <c r="H2" s="136"/>
    </row>
    <row r="3" spans="1:8" ht="81" customHeight="1">
      <c r="A3" s="78"/>
      <c r="B3" s="79" t="s">
        <v>99</v>
      </c>
      <c r="C3" s="55" t="s">
        <v>77</v>
      </c>
      <c r="D3" s="55" t="s">
        <v>78</v>
      </c>
      <c r="E3" s="55" t="s">
        <v>87</v>
      </c>
      <c r="F3" s="55" t="s">
        <v>88</v>
      </c>
      <c r="G3" s="55" t="s">
        <v>89</v>
      </c>
      <c r="H3" s="55" t="s">
        <v>137</v>
      </c>
    </row>
    <row r="4" spans="1:8" ht="18.75">
      <c r="A4" s="69"/>
      <c r="B4" s="6" t="s">
        <v>33</v>
      </c>
      <c r="C4" s="6"/>
      <c r="D4" s="69"/>
      <c r="E4" s="69"/>
      <c r="F4" s="69"/>
      <c r="G4" s="69"/>
      <c r="H4" s="69"/>
    </row>
    <row r="5" spans="1:8" ht="58.5" customHeight="1">
      <c r="A5" s="70">
        <v>1</v>
      </c>
      <c r="B5" s="1" t="s">
        <v>2</v>
      </c>
      <c r="C5" s="14">
        <f>'оценка натур показ'!C5</f>
        <v>100</v>
      </c>
      <c r="D5" s="71">
        <f>'оценка качеств показ'!C5</f>
        <v>100</v>
      </c>
      <c r="E5" s="72">
        <f>(C5+D5)/2</f>
        <v>100</v>
      </c>
      <c r="F5" s="25" t="s">
        <v>83</v>
      </c>
      <c r="G5" s="25"/>
      <c r="H5" s="26"/>
    </row>
    <row r="6" spans="1:8" ht="63">
      <c r="A6" s="70">
        <v>2</v>
      </c>
      <c r="B6" s="37" t="s">
        <v>3</v>
      </c>
      <c r="C6" s="14">
        <f>'оценка натур показ'!C6</f>
        <v>100.00833300529686</v>
      </c>
      <c r="D6" s="71">
        <f>'оценка качеств показ'!C6</f>
        <v>100</v>
      </c>
      <c r="E6" s="73">
        <f>(C6+D6)/2</f>
        <v>100.00416650264843</v>
      </c>
      <c r="F6" s="25" t="s">
        <v>83</v>
      </c>
      <c r="G6" s="74"/>
      <c r="H6" s="40"/>
    </row>
    <row r="7" spans="1:8" ht="63">
      <c r="A7" s="70">
        <v>3</v>
      </c>
      <c r="B7" s="1" t="s">
        <v>100</v>
      </c>
      <c r="C7" s="14">
        <f>'оценка натур показ'!C7</f>
        <v>100</v>
      </c>
      <c r="D7" s="71">
        <f>'оценка качеств показ'!C7</f>
        <v>100</v>
      </c>
      <c r="E7" s="72">
        <f>(C7+D7)/2</f>
        <v>100</v>
      </c>
      <c r="F7" s="25" t="s">
        <v>83</v>
      </c>
      <c r="G7" s="25"/>
      <c r="H7" s="26"/>
    </row>
    <row r="8" spans="1:8" ht="47.25">
      <c r="A8" s="70">
        <v>4</v>
      </c>
      <c r="B8" s="1" t="s">
        <v>4</v>
      </c>
      <c r="C8" s="14">
        <f>'оценка натур показ'!C8</f>
        <v>100</v>
      </c>
      <c r="D8" s="71">
        <f>'оценка качеств показ'!C8</f>
        <v>100</v>
      </c>
      <c r="E8" s="72">
        <f>(C8+D8)/2</f>
        <v>100</v>
      </c>
      <c r="F8" s="25" t="s">
        <v>83</v>
      </c>
      <c r="G8" s="26"/>
      <c r="H8" s="26"/>
    </row>
    <row r="9" spans="1:8" ht="18.75">
      <c r="A9" s="70"/>
      <c r="B9" s="3" t="s">
        <v>34</v>
      </c>
      <c r="C9" s="9"/>
      <c r="D9" s="69"/>
      <c r="E9" s="75"/>
      <c r="F9" s="25"/>
      <c r="G9" s="26"/>
      <c r="H9" s="26"/>
    </row>
    <row r="10" spans="1:8" ht="47.25">
      <c r="A10" s="70">
        <v>5</v>
      </c>
      <c r="B10" s="1" t="s">
        <v>5</v>
      </c>
      <c r="C10" s="14">
        <f>'оценка натур показ'!C10</f>
        <v>105.45932632642686</v>
      </c>
      <c r="D10" s="76">
        <f>'оценка качеств показ'!C10</f>
        <v>108.91846802471008</v>
      </c>
      <c r="E10" s="72">
        <f>(C10+D10)/2</f>
        <v>107.18889717556847</v>
      </c>
      <c r="F10" s="25" t="s">
        <v>83</v>
      </c>
      <c r="G10" s="25"/>
      <c r="H10" s="26"/>
    </row>
    <row r="11" spans="1:8" ht="47.25">
      <c r="A11" s="70">
        <v>6</v>
      </c>
      <c r="B11" s="1" t="s">
        <v>6</v>
      </c>
      <c r="C11" s="14">
        <f>'оценка натур показ'!C11</f>
        <v>101.08972037090699</v>
      </c>
      <c r="D11" s="76">
        <f>'оценка качеств показ'!C11</f>
        <v>100</v>
      </c>
      <c r="E11" s="72">
        <f aca="true" t="shared" si="0" ref="E11:E38">(C11+D11)/2</f>
        <v>100.5448601854535</v>
      </c>
      <c r="F11" s="25" t="s">
        <v>83</v>
      </c>
      <c r="G11" s="25"/>
      <c r="H11" s="26"/>
    </row>
    <row r="12" spans="1:8" ht="56.25" customHeight="1">
      <c r="A12" s="70">
        <v>7</v>
      </c>
      <c r="B12" s="1" t="s">
        <v>8</v>
      </c>
      <c r="C12" s="14">
        <f>'оценка натур показ'!C12</f>
        <v>98.17226890756304</v>
      </c>
      <c r="D12" s="76">
        <f>'оценка качеств показ'!C12</f>
        <v>98.16718426501035</v>
      </c>
      <c r="E12" s="72">
        <f t="shared" si="0"/>
        <v>98.16972658628669</v>
      </c>
      <c r="F12" s="25"/>
      <c r="G12" s="25" t="s">
        <v>90</v>
      </c>
      <c r="H12" s="26"/>
    </row>
    <row r="13" spans="1:8" ht="63">
      <c r="A13" s="70">
        <v>8</v>
      </c>
      <c r="B13" s="1" t="s">
        <v>9</v>
      </c>
      <c r="C13" s="14">
        <f>'оценка натур показ'!C13</f>
        <v>106.30252100840336</v>
      </c>
      <c r="D13" s="76">
        <f>'оценка качеств показ'!C13</f>
        <v>112.86407550269651</v>
      </c>
      <c r="E13" s="72">
        <f t="shared" si="0"/>
        <v>109.58329825554993</v>
      </c>
      <c r="F13" s="25" t="s">
        <v>83</v>
      </c>
      <c r="G13" s="25"/>
      <c r="H13" s="26"/>
    </row>
    <row r="14" spans="1:8" ht="47.25">
      <c r="A14" s="70">
        <v>9</v>
      </c>
      <c r="B14" s="1" t="s">
        <v>10</v>
      </c>
      <c r="C14" s="14">
        <f>'оценка натур показ'!C14</f>
        <v>101.78843821774679</v>
      </c>
      <c r="D14" s="76">
        <f>'оценка качеств показ'!C14</f>
        <v>99.39764086423891</v>
      </c>
      <c r="E14" s="72">
        <f t="shared" si="0"/>
        <v>100.59303954099285</v>
      </c>
      <c r="F14" s="25" t="s">
        <v>83</v>
      </c>
      <c r="G14" s="25"/>
      <c r="H14" s="26"/>
    </row>
    <row r="15" spans="1:8" ht="63">
      <c r="A15" s="70">
        <v>10</v>
      </c>
      <c r="B15" s="1" t="s">
        <v>11</v>
      </c>
      <c r="C15" s="14">
        <f>'оценка натур показ'!C15</f>
        <v>100.82352941176471</v>
      </c>
      <c r="D15" s="76">
        <f>'оценка качеств показ'!C15</f>
        <v>103.35769230769232</v>
      </c>
      <c r="E15" s="72">
        <f t="shared" si="0"/>
        <v>102.09061085972851</v>
      </c>
      <c r="F15" s="25" t="s">
        <v>83</v>
      </c>
      <c r="G15" s="25"/>
      <c r="H15" s="26"/>
    </row>
    <row r="16" spans="1:8" ht="47.25">
      <c r="A16" s="70">
        <v>11</v>
      </c>
      <c r="B16" s="1" t="s">
        <v>12</v>
      </c>
      <c r="C16" s="14">
        <f>'оценка натур показ'!C16</f>
        <v>112.43872549019608</v>
      </c>
      <c r="D16" s="76">
        <f>'оценка качеств показ'!C16</f>
        <v>108.5</v>
      </c>
      <c r="E16" s="72">
        <f t="shared" si="0"/>
        <v>110.46936274509804</v>
      </c>
      <c r="F16" s="25" t="s">
        <v>83</v>
      </c>
      <c r="G16" s="25"/>
      <c r="H16" s="26"/>
    </row>
    <row r="17" spans="1:8" ht="47.25">
      <c r="A17" s="70">
        <v>12</v>
      </c>
      <c r="B17" s="1" t="s">
        <v>13</v>
      </c>
      <c r="C17" s="14">
        <f>'оценка натур показ'!C17</f>
        <v>103.58123866286603</v>
      </c>
      <c r="D17" s="76">
        <f>'оценка качеств показ'!C17</f>
        <v>98.43867307013373</v>
      </c>
      <c r="E17" s="72">
        <f t="shared" si="0"/>
        <v>101.00995586649988</v>
      </c>
      <c r="F17" s="25" t="s">
        <v>83</v>
      </c>
      <c r="G17" s="25"/>
      <c r="H17" s="26"/>
    </row>
    <row r="18" spans="1:8" ht="47.25">
      <c r="A18" s="70">
        <v>13</v>
      </c>
      <c r="B18" s="1" t="s">
        <v>14</v>
      </c>
      <c r="C18" s="14">
        <f>'оценка натур показ'!C18</f>
        <v>98.86927903480682</v>
      </c>
      <c r="D18" s="76">
        <f>'оценка качеств показ'!C18</f>
        <v>101.66660395287374</v>
      </c>
      <c r="E18" s="72">
        <f t="shared" si="0"/>
        <v>100.26794149384028</v>
      </c>
      <c r="F18" s="25" t="s">
        <v>83</v>
      </c>
      <c r="G18" s="25"/>
      <c r="H18" s="26"/>
    </row>
    <row r="19" spans="1:8" ht="47.25">
      <c r="A19" s="70">
        <v>14</v>
      </c>
      <c r="B19" s="1" t="s">
        <v>15</v>
      </c>
      <c r="C19" s="14">
        <f>'оценка натур показ'!C19</f>
        <v>99.61610187553282</v>
      </c>
      <c r="D19" s="76">
        <f>'оценка качеств показ'!C19</f>
        <v>104.66787683816234</v>
      </c>
      <c r="E19" s="72">
        <f t="shared" si="0"/>
        <v>102.14198935684757</v>
      </c>
      <c r="F19" s="25" t="s">
        <v>83</v>
      </c>
      <c r="G19" s="25"/>
      <c r="H19" s="26"/>
    </row>
    <row r="20" spans="1:8" ht="47.25">
      <c r="A20" s="70">
        <v>15</v>
      </c>
      <c r="B20" s="1" t="s">
        <v>16</v>
      </c>
      <c r="C20" s="14">
        <f>'оценка натур показ'!C20</f>
        <v>118.57843137254902</v>
      </c>
      <c r="D20" s="76">
        <f>'оценка качеств показ'!C20</f>
        <v>130.73405253283303</v>
      </c>
      <c r="E20" s="72">
        <f t="shared" si="0"/>
        <v>124.65624195269103</v>
      </c>
      <c r="F20" s="25" t="s">
        <v>83</v>
      </c>
      <c r="G20" s="25"/>
      <c r="H20" s="26"/>
    </row>
    <row r="21" spans="1:8" ht="37.5">
      <c r="A21" s="70"/>
      <c r="B21" s="3" t="s">
        <v>35</v>
      </c>
      <c r="C21" s="9"/>
      <c r="D21" s="76"/>
      <c r="E21" s="72"/>
      <c r="F21" s="25"/>
      <c r="G21" s="26"/>
      <c r="H21" s="26"/>
    </row>
    <row r="22" spans="1:8" ht="63">
      <c r="A22" s="70">
        <v>16</v>
      </c>
      <c r="B22" s="1" t="s">
        <v>0</v>
      </c>
      <c r="C22" s="14">
        <v>118.82</v>
      </c>
      <c r="D22" s="76">
        <v>116.72</v>
      </c>
      <c r="E22" s="72">
        <f t="shared" si="0"/>
        <v>117.77</v>
      </c>
      <c r="F22" s="41" t="s">
        <v>83</v>
      </c>
      <c r="G22" s="42"/>
      <c r="H22" s="40"/>
    </row>
    <row r="23" spans="1:8" ht="63">
      <c r="A23" s="70">
        <v>17</v>
      </c>
      <c r="B23" s="1" t="s">
        <v>7</v>
      </c>
      <c r="C23" s="14">
        <v>100.05</v>
      </c>
      <c r="D23" s="76">
        <v>98.1</v>
      </c>
      <c r="E23" s="72">
        <f t="shared" si="0"/>
        <v>99.07499999999999</v>
      </c>
      <c r="F23" s="25"/>
      <c r="G23" s="25" t="s">
        <v>90</v>
      </c>
      <c r="H23" s="26"/>
    </row>
    <row r="24" spans="1:8" ht="18.75">
      <c r="A24" s="70"/>
      <c r="B24" s="3" t="s">
        <v>36</v>
      </c>
      <c r="C24" s="9"/>
      <c r="D24" s="69"/>
      <c r="E24" s="72"/>
      <c r="F24" s="25"/>
      <c r="G24" s="26"/>
      <c r="H24" s="26"/>
    </row>
    <row r="25" spans="1:8" ht="47.25">
      <c r="A25" s="70">
        <v>18</v>
      </c>
      <c r="B25" s="1" t="s">
        <v>17</v>
      </c>
      <c r="C25" s="14">
        <f>'оценка натур показ'!C25</f>
        <v>119.24419997434232</v>
      </c>
      <c r="D25" s="71">
        <f>'оценка качеств показ'!C25</f>
        <v>123.09375</v>
      </c>
      <c r="E25" s="72">
        <f t="shared" si="0"/>
        <v>121.16897498717117</v>
      </c>
      <c r="F25" s="25" t="s">
        <v>83</v>
      </c>
      <c r="G25" s="25"/>
      <c r="H25" s="26"/>
    </row>
    <row r="26" spans="1:8" ht="47.25">
      <c r="A26" s="70">
        <v>19</v>
      </c>
      <c r="B26" s="1" t="s">
        <v>18</v>
      </c>
      <c r="C26" s="14">
        <f>'оценка натур показ'!C26</f>
        <v>85.63060079948416</v>
      </c>
      <c r="D26" s="71">
        <f>'оценка качеств показ'!C26</f>
        <v>97.1875</v>
      </c>
      <c r="E26" s="72">
        <f t="shared" si="0"/>
        <v>91.40905039974209</v>
      </c>
      <c r="F26" s="25"/>
      <c r="G26" s="25" t="s">
        <v>90</v>
      </c>
      <c r="H26" s="26"/>
    </row>
    <row r="27" spans="1:8" ht="78.75">
      <c r="A27" s="70">
        <v>20</v>
      </c>
      <c r="B27" s="1" t="s">
        <v>19</v>
      </c>
      <c r="C27" s="14">
        <f>'оценка натур показ'!C27</f>
        <v>114.24574646537263</v>
      </c>
      <c r="D27" s="71">
        <f>'оценка качеств показ'!C27</f>
        <v>125.46875</v>
      </c>
      <c r="E27" s="72">
        <f t="shared" si="0"/>
        <v>119.85724823268632</v>
      </c>
      <c r="F27" s="25" t="s">
        <v>83</v>
      </c>
      <c r="G27" s="25"/>
      <c r="H27" s="41"/>
    </row>
    <row r="28" spans="1:8" ht="63">
      <c r="A28" s="70">
        <v>21</v>
      </c>
      <c r="B28" s="1" t="s">
        <v>20</v>
      </c>
      <c r="C28" s="14">
        <f>'оценка натур показ'!C28</f>
        <v>115.49401461095466</v>
      </c>
      <c r="D28" s="71">
        <f>'оценка качеств показ'!C28</f>
        <v>120.25</v>
      </c>
      <c r="E28" s="72">
        <f t="shared" si="0"/>
        <v>117.87200730547733</v>
      </c>
      <c r="F28" s="25" t="s">
        <v>83</v>
      </c>
      <c r="G28" s="25"/>
      <c r="H28" s="42"/>
    </row>
    <row r="29" spans="1:8" ht="47.25">
      <c r="A29" s="70">
        <v>22</v>
      </c>
      <c r="B29" s="1" t="s">
        <v>21</v>
      </c>
      <c r="C29" s="14">
        <f>'оценка натур показ'!C29</f>
        <v>106.35220877504915</v>
      </c>
      <c r="D29" s="71">
        <f>'оценка качеств показ'!C29</f>
        <v>112.90833333333333</v>
      </c>
      <c r="E29" s="72">
        <f t="shared" si="0"/>
        <v>109.63027105419124</v>
      </c>
      <c r="F29" s="25" t="s">
        <v>83</v>
      </c>
      <c r="G29" s="25"/>
      <c r="H29" s="41"/>
    </row>
    <row r="30" spans="1:8" ht="47.25">
      <c r="A30" s="70">
        <v>23</v>
      </c>
      <c r="B30" s="1" t="s">
        <v>22</v>
      </c>
      <c r="C30" s="14">
        <f>'оценка натур показ'!C30</f>
        <v>105.4759385081332</v>
      </c>
      <c r="D30" s="71">
        <f>'оценка качеств показ'!C30</f>
        <v>98.28125</v>
      </c>
      <c r="E30" s="72">
        <f t="shared" si="0"/>
        <v>101.8785942540666</v>
      </c>
      <c r="F30" s="25" t="s">
        <v>83</v>
      </c>
      <c r="G30" s="25"/>
      <c r="H30" s="42"/>
    </row>
    <row r="31" spans="1:8" ht="47.25">
      <c r="A31" s="70">
        <v>24</v>
      </c>
      <c r="B31" s="1" t="s">
        <v>23</v>
      </c>
      <c r="C31" s="14">
        <f>'оценка натур показ'!C31</f>
        <v>108.9030073783437</v>
      </c>
      <c r="D31" s="71">
        <f>'оценка качеств показ'!C31</f>
        <v>118.65</v>
      </c>
      <c r="E31" s="72">
        <f t="shared" si="0"/>
        <v>113.77650368917185</v>
      </c>
      <c r="F31" s="25" t="s">
        <v>83</v>
      </c>
      <c r="G31" s="25"/>
      <c r="H31" s="41"/>
    </row>
    <row r="32" spans="1:8" ht="63">
      <c r="A32" s="70">
        <v>25</v>
      </c>
      <c r="B32" s="1" t="s">
        <v>24</v>
      </c>
      <c r="C32" s="14">
        <f>'оценка натур показ'!C32</f>
        <v>94.55960705960706</v>
      </c>
      <c r="D32" s="71">
        <f>'оценка качеств показ'!C32</f>
        <v>95.93125</v>
      </c>
      <c r="E32" s="72">
        <f t="shared" si="0"/>
        <v>95.24542852980353</v>
      </c>
      <c r="F32" s="25"/>
      <c r="G32" s="25" t="s">
        <v>90</v>
      </c>
      <c r="H32" s="25"/>
    </row>
    <row r="33" spans="1:8" ht="47.25">
      <c r="A33" s="70">
        <v>26</v>
      </c>
      <c r="B33" s="1" t="s">
        <v>25</v>
      </c>
      <c r="C33" s="14">
        <f>'оценка натур показ'!C33</f>
        <v>119.9198717948718</v>
      </c>
      <c r="D33" s="71">
        <f>'оценка качеств показ'!C33</f>
        <v>120.74375</v>
      </c>
      <c r="E33" s="72">
        <f t="shared" si="0"/>
        <v>120.3318108974359</v>
      </c>
      <c r="F33" s="25" t="s">
        <v>83</v>
      </c>
      <c r="G33" s="25"/>
      <c r="H33" s="26"/>
    </row>
    <row r="34" spans="1:8" ht="18.75">
      <c r="A34" s="70"/>
      <c r="B34" s="3" t="s">
        <v>37</v>
      </c>
      <c r="C34" s="9"/>
      <c r="D34" s="71"/>
      <c r="E34" s="72"/>
      <c r="F34" s="25"/>
      <c r="G34" s="26"/>
      <c r="H34" s="26"/>
    </row>
    <row r="35" spans="1:8" ht="47.25">
      <c r="A35" s="70">
        <v>27</v>
      </c>
      <c r="B35" s="1" t="s">
        <v>26</v>
      </c>
      <c r="C35" s="14">
        <v>106.65</v>
      </c>
      <c r="D35" s="71">
        <v>102.26</v>
      </c>
      <c r="E35" s="72">
        <f t="shared" si="0"/>
        <v>104.45500000000001</v>
      </c>
      <c r="F35" s="25" t="s">
        <v>83</v>
      </c>
      <c r="G35" s="26"/>
      <c r="H35" s="26"/>
    </row>
    <row r="36" spans="1:8" ht="63">
      <c r="A36" s="70">
        <v>28</v>
      </c>
      <c r="B36" s="1" t="s">
        <v>27</v>
      </c>
      <c r="C36" s="14"/>
      <c r="D36" s="71">
        <f>'оценка качеств показ'!C36</f>
        <v>100</v>
      </c>
      <c r="E36" s="72">
        <v>100</v>
      </c>
      <c r="F36" s="25" t="s">
        <v>83</v>
      </c>
      <c r="G36" s="26"/>
      <c r="H36" s="26"/>
    </row>
    <row r="37" spans="1:8" ht="58.5" customHeight="1">
      <c r="A37" s="70">
        <v>29</v>
      </c>
      <c r="B37" s="1" t="s">
        <v>28</v>
      </c>
      <c r="C37" s="15">
        <f>'оценка натур показ'!C37</f>
        <v>98.88888888888887</v>
      </c>
      <c r="D37" s="92">
        <v>97.87</v>
      </c>
      <c r="E37" s="72">
        <f t="shared" si="0"/>
        <v>98.37944444444443</v>
      </c>
      <c r="F37" s="25"/>
      <c r="G37" s="25" t="s">
        <v>90</v>
      </c>
      <c r="H37" s="26"/>
    </row>
    <row r="38" spans="1:8" ht="47.25">
      <c r="A38" s="70">
        <v>30</v>
      </c>
      <c r="B38" s="1" t="s">
        <v>1</v>
      </c>
      <c r="C38" s="14">
        <f>'оценка натур показ'!C38</f>
        <v>101.20801033591732</v>
      </c>
      <c r="D38" s="71">
        <f>'оценка качеств показ'!C38</f>
        <v>100</v>
      </c>
      <c r="E38" s="72">
        <f t="shared" si="0"/>
        <v>100.60400516795866</v>
      </c>
      <c r="F38" s="25" t="s">
        <v>83</v>
      </c>
      <c r="G38" s="26"/>
      <c r="H38" s="26"/>
    </row>
    <row r="39" spans="1:8" ht="15.75">
      <c r="A39" s="70"/>
      <c r="B39" s="91" t="s">
        <v>136</v>
      </c>
      <c r="C39" s="14"/>
      <c r="D39" s="71"/>
      <c r="E39" s="77"/>
      <c r="F39" s="89">
        <v>25</v>
      </c>
      <c r="G39" s="89">
        <v>5</v>
      </c>
      <c r="H39" s="90"/>
    </row>
  </sheetData>
  <sheetProtection/>
  <mergeCells count="2">
    <mergeCell ref="A2:H2"/>
    <mergeCell ref="F1:H1"/>
  </mergeCells>
  <printOptions/>
  <pageMargins left="0.9448818897637796" right="0.35433070866141736" top="0.3937007874015748" bottom="0.1968503937007874" header="0.5118110236220472" footer="0.5118110236220472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44.875" style="0" customWidth="1"/>
    <col min="3" max="5" width="15.625" style="0" customWidth="1"/>
    <col min="6" max="6" width="15.875" style="0" customWidth="1"/>
    <col min="7" max="7" width="13.875" style="0" customWidth="1"/>
    <col min="8" max="8" width="14.00390625" style="0" customWidth="1"/>
    <col min="9" max="9" width="3.25390625" style="0" customWidth="1"/>
    <col min="10" max="10" width="18.75390625" style="0" customWidth="1"/>
  </cols>
  <sheetData>
    <row r="1" spans="7:8" ht="12.75">
      <c r="G1" t="s">
        <v>198</v>
      </c>
      <c r="H1" s="93"/>
    </row>
    <row r="2" spans="2:8" ht="50.25" customHeight="1">
      <c r="B2" s="140" t="s">
        <v>193</v>
      </c>
      <c r="C2" s="140"/>
      <c r="D2" s="140"/>
      <c r="E2" s="140"/>
      <c r="F2" s="140"/>
      <c r="G2" s="140"/>
      <c r="H2" s="140"/>
    </row>
    <row r="3" spans="2:8" ht="21.75" customHeight="1" thickBot="1">
      <c r="B3" s="50"/>
      <c r="C3" s="50"/>
      <c r="D3" s="50"/>
      <c r="E3" s="50"/>
      <c r="F3" s="50"/>
      <c r="G3" s="50"/>
      <c r="H3" s="56" t="s">
        <v>131</v>
      </c>
    </row>
    <row r="4" spans="1:8" ht="13.5" customHeight="1">
      <c r="A4" s="138" t="s">
        <v>132</v>
      </c>
      <c r="B4" s="143" t="s">
        <v>119</v>
      </c>
      <c r="C4" s="141" t="s">
        <v>199</v>
      </c>
      <c r="D4" s="145" t="s">
        <v>93</v>
      </c>
      <c r="E4" s="146"/>
      <c r="F4" s="141" t="s">
        <v>200</v>
      </c>
      <c r="G4" s="141" t="s">
        <v>118</v>
      </c>
      <c r="H4" s="141" t="s">
        <v>194</v>
      </c>
    </row>
    <row r="5" spans="1:10" ht="43.5" customHeight="1">
      <c r="A5" s="139"/>
      <c r="B5" s="144"/>
      <c r="C5" s="142"/>
      <c r="D5" s="55" t="s">
        <v>114</v>
      </c>
      <c r="E5" s="57" t="s">
        <v>115</v>
      </c>
      <c r="F5" s="142"/>
      <c r="G5" s="142"/>
      <c r="H5" s="142"/>
      <c r="J5" s="2"/>
    </row>
    <row r="6" spans="1:10" ht="15.75">
      <c r="A6" s="68"/>
      <c r="B6" s="60" t="s">
        <v>33</v>
      </c>
      <c r="C6" s="51"/>
      <c r="D6" s="51"/>
      <c r="E6" s="51"/>
      <c r="F6" s="51"/>
      <c r="G6" s="52"/>
      <c r="H6" s="52"/>
      <c r="J6" s="2"/>
    </row>
    <row r="7" spans="1:10" ht="47.25">
      <c r="A7" s="65">
        <v>1</v>
      </c>
      <c r="B7" s="61" t="s">
        <v>2</v>
      </c>
      <c r="C7" s="23">
        <f>D7+E7</f>
        <v>10208276</v>
      </c>
      <c r="D7" s="23">
        <v>10208276</v>
      </c>
      <c r="E7" s="23"/>
      <c r="F7" s="23">
        <f>C7+G7-H7</f>
        <v>10208276</v>
      </c>
      <c r="G7" s="33">
        <v>0</v>
      </c>
      <c r="H7" s="34"/>
      <c r="J7" s="36"/>
    </row>
    <row r="8" spans="1:10" ht="63">
      <c r="A8" s="65">
        <v>2</v>
      </c>
      <c r="B8" s="61" t="s">
        <v>3</v>
      </c>
      <c r="C8" s="23">
        <f aca="true" t="shared" si="0" ref="C8:C44">D8+E8</f>
        <v>8799195</v>
      </c>
      <c r="D8" s="23">
        <v>8799195</v>
      </c>
      <c r="E8" s="23"/>
      <c r="F8" s="23">
        <f aca="true" t="shared" si="1" ref="F8:F22">C8+G8-H8</f>
        <v>8799195</v>
      </c>
      <c r="G8" s="33">
        <v>0</v>
      </c>
      <c r="H8" s="34"/>
      <c r="J8" s="36"/>
    </row>
    <row r="9" spans="1:10" ht="63">
      <c r="A9" s="65">
        <v>3</v>
      </c>
      <c r="B9" s="62" t="s">
        <v>100</v>
      </c>
      <c r="C9" s="23">
        <f t="shared" si="0"/>
        <v>3216046.3</v>
      </c>
      <c r="D9" s="23">
        <v>3216046.3</v>
      </c>
      <c r="E9" s="23"/>
      <c r="F9" s="23">
        <f t="shared" si="1"/>
        <v>3215631</v>
      </c>
      <c r="G9" s="33">
        <v>0</v>
      </c>
      <c r="H9" s="34">
        <v>415.3</v>
      </c>
      <c r="J9" s="36"/>
    </row>
    <row r="10" spans="1:10" ht="47.25">
      <c r="A10" s="65">
        <v>4</v>
      </c>
      <c r="B10" s="61" t="s">
        <v>4</v>
      </c>
      <c r="C10" s="23">
        <f t="shared" si="0"/>
        <v>616218</v>
      </c>
      <c r="D10" s="23">
        <v>616218</v>
      </c>
      <c r="E10" s="23"/>
      <c r="F10" s="23">
        <f t="shared" si="1"/>
        <v>616218</v>
      </c>
      <c r="G10" s="33">
        <v>0</v>
      </c>
      <c r="H10" s="34"/>
      <c r="J10" s="36"/>
    </row>
    <row r="11" spans="1:10" ht="15.75">
      <c r="A11" s="65"/>
      <c r="B11" s="63" t="s">
        <v>94</v>
      </c>
      <c r="C11" s="23">
        <f aca="true" t="shared" si="2" ref="C11:H11">SUM(C7:C10)</f>
        <v>22839735.3</v>
      </c>
      <c r="D11" s="23">
        <f t="shared" si="2"/>
        <v>22839735.3</v>
      </c>
      <c r="E11" s="23">
        <f t="shared" si="2"/>
        <v>0</v>
      </c>
      <c r="F11" s="23">
        <f t="shared" si="2"/>
        <v>22839320</v>
      </c>
      <c r="G11" s="23">
        <f t="shared" si="2"/>
        <v>0</v>
      </c>
      <c r="H11" s="23">
        <f t="shared" si="2"/>
        <v>415.3</v>
      </c>
      <c r="J11" s="36"/>
    </row>
    <row r="12" spans="1:10" ht="47.25">
      <c r="A12" s="65">
        <v>5</v>
      </c>
      <c r="B12" s="61" t="s">
        <v>5</v>
      </c>
      <c r="C12" s="23">
        <f t="shared" si="0"/>
        <v>33365517.04</v>
      </c>
      <c r="D12" s="23">
        <v>10623835.04</v>
      </c>
      <c r="E12" s="23">
        <v>22741682</v>
      </c>
      <c r="F12" s="23">
        <f t="shared" si="1"/>
        <v>33538995.06</v>
      </c>
      <c r="G12" s="33">
        <v>173478.02</v>
      </c>
      <c r="H12" s="34"/>
      <c r="J12" s="36"/>
    </row>
    <row r="13" spans="1:10" ht="47.25">
      <c r="A13" s="65">
        <v>6</v>
      </c>
      <c r="B13" s="61" t="s">
        <v>6</v>
      </c>
      <c r="C13" s="23">
        <f t="shared" si="0"/>
        <v>25157913.48</v>
      </c>
      <c r="D13" s="23">
        <v>8189822.48</v>
      </c>
      <c r="E13" s="23">
        <v>16968091</v>
      </c>
      <c r="F13" s="23">
        <f t="shared" si="1"/>
        <v>25147858.11</v>
      </c>
      <c r="G13" s="33">
        <v>35465.56</v>
      </c>
      <c r="H13" s="34">
        <v>45520.93</v>
      </c>
      <c r="J13" s="36"/>
    </row>
    <row r="14" spans="1:10" ht="47.25">
      <c r="A14" s="65">
        <v>7</v>
      </c>
      <c r="B14" s="61" t="s">
        <v>8</v>
      </c>
      <c r="C14" s="23">
        <f t="shared" si="0"/>
        <v>11602593.06</v>
      </c>
      <c r="D14" s="23">
        <v>3643242.06</v>
      </c>
      <c r="E14" s="23">
        <v>7959351</v>
      </c>
      <c r="F14" s="23">
        <f t="shared" si="1"/>
        <v>11617765.700000001</v>
      </c>
      <c r="G14" s="33">
        <v>15172.64</v>
      </c>
      <c r="H14" s="34"/>
      <c r="J14" s="36"/>
    </row>
    <row r="15" spans="1:10" ht="63">
      <c r="A15" s="65">
        <v>8</v>
      </c>
      <c r="B15" s="61" t="s">
        <v>9</v>
      </c>
      <c r="C15" s="23">
        <f t="shared" si="0"/>
        <v>8533222</v>
      </c>
      <c r="D15" s="23">
        <v>2532452</v>
      </c>
      <c r="E15" s="23">
        <v>6000770</v>
      </c>
      <c r="F15" s="23">
        <f t="shared" si="1"/>
        <v>8562371.010000002</v>
      </c>
      <c r="G15" s="33">
        <v>35667.8</v>
      </c>
      <c r="H15" s="23">
        <v>6518.79</v>
      </c>
      <c r="J15" s="36"/>
    </row>
    <row r="16" spans="1:10" ht="47.25">
      <c r="A16" s="65">
        <v>9</v>
      </c>
      <c r="B16" s="61" t="s">
        <v>10</v>
      </c>
      <c r="C16" s="23">
        <f t="shared" si="0"/>
        <v>12940901</v>
      </c>
      <c r="D16" s="23">
        <v>4267770</v>
      </c>
      <c r="E16" s="23">
        <v>8673131</v>
      </c>
      <c r="F16" s="23">
        <f t="shared" si="1"/>
        <v>12933451.06</v>
      </c>
      <c r="G16" s="33">
        <v>200582.91</v>
      </c>
      <c r="H16" s="23">
        <v>208032.85</v>
      </c>
      <c r="J16" s="36"/>
    </row>
    <row r="17" spans="1:10" ht="63">
      <c r="A17" s="65">
        <v>10</v>
      </c>
      <c r="B17" s="61" t="s">
        <v>11</v>
      </c>
      <c r="C17" s="23">
        <f t="shared" si="0"/>
        <v>11495060.120000001</v>
      </c>
      <c r="D17" s="23">
        <v>3947516.12</v>
      </c>
      <c r="E17" s="23">
        <v>7547544</v>
      </c>
      <c r="F17" s="23">
        <f t="shared" si="1"/>
        <v>11507636.490000002</v>
      </c>
      <c r="G17" s="33">
        <v>91010.55</v>
      </c>
      <c r="H17" s="23">
        <v>78434.18</v>
      </c>
      <c r="J17" s="36"/>
    </row>
    <row r="18" spans="1:10" ht="47.25">
      <c r="A18" s="65">
        <v>11</v>
      </c>
      <c r="B18" s="61" t="s">
        <v>12</v>
      </c>
      <c r="C18" s="23">
        <f t="shared" si="0"/>
        <v>11462221</v>
      </c>
      <c r="D18" s="23">
        <v>4417884</v>
      </c>
      <c r="E18" s="23">
        <v>7044337</v>
      </c>
      <c r="F18" s="23">
        <f t="shared" si="1"/>
        <v>11492772.84</v>
      </c>
      <c r="G18" s="33">
        <v>30551.84</v>
      </c>
      <c r="H18" s="23"/>
      <c r="J18" s="36"/>
    </row>
    <row r="19" spans="1:10" ht="47.25">
      <c r="A19" s="65">
        <v>12</v>
      </c>
      <c r="B19" s="61" t="s">
        <v>13</v>
      </c>
      <c r="C19" s="23">
        <f t="shared" si="0"/>
        <v>26504536.87</v>
      </c>
      <c r="D19" s="23">
        <v>7805323.87</v>
      </c>
      <c r="E19" s="23">
        <v>18699213</v>
      </c>
      <c r="F19" s="23">
        <f t="shared" si="1"/>
        <v>26447036.35</v>
      </c>
      <c r="G19" s="33">
        <v>42059.8</v>
      </c>
      <c r="H19" s="23">
        <v>99560.32</v>
      </c>
      <c r="J19" s="36"/>
    </row>
    <row r="20" spans="1:10" ht="63">
      <c r="A20" s="65">
        <v>13</v>
      </c>
      <c r="B20" s="61" t="s">
        <v>14</v>
      </c>
      <c r="C20" s="23">
        <f t="shared" si="0"/>
        <v>13032321</v>
      </c>
      <c r="D20" s="23">
        <v>4792735</v>
      </c>
      <c r="E20" s="23">
        <v>8239586</v>
      </c>
      <c r="F20" s="23">
        <f t="shared" si="1"/>
        <v>12972120.97</v>
      </c>
      <c r="G20" s="33">
        <v>12528.66</v>
      </c>
      <c r="H20" s="23">
        <v>72728.69</v>
      </c>
      <c r="J20" s="36"/>
    </row>
    <row r="21" spans="1:10" ht="47.25">
      <c r="A21" s="65">
        <v>14</v>
      </c>
      <c r="B21" s="61" t="s">
        <v>15</v>
      </c>
      <c r="C21" s="23">
        <f t="shared" si="0"/>
        <v>10612721</v>
      </c>
      <c r="D21" s="23">
        <v>3455651</v>
      </c>
      <c r="E21" s="23">
        <v>7157070</v>
      </c>
      <c r="F21" s="23">
        <f t="shared" si="1"/>
        <v>10640837.23</v>
      </c>
      <c r="G21" s="33">
        <v>44859.85</v>
      </c>
      <c r="H21" s="35">
        <v>16743.62</v>
      </c>
      <c r="J21" s="36"/>
    </row>
    <row r="22" spans="1:10" ht="47.25">
      <c r="A22" s="65">
        <v>15</v>
      </c>
      <c r="B22" s="61" t="s">
        <v>16</v>
      </c>
      <c r="C22" s="23">
        <f t="shared" si="0"/>
        <v>5311133</v>
      </c>
      <c r="D22" s="23">
        <v>1528917</v>
      </c>
      <c r="E22" s="23">
        <v>3782216</v>
      </c>
      <c r="F22" s="23">
        <f t="shared" si="1"/>
        <v>5274704.68</v>
      </c>
      <c r="G22" s="33">
        <v>20367.51</v>
      </c>
      <c r="H22" s="23">
        <v>56795.83</v>
      </c>
      <c r="J22" s="36"/>
    </row>
    <row r="23" spans="1:10" ht="15.75">
      <c r="A23" s="65"/>
      <c r="B23" s="64" t="s">
        <v>95</v>
      </c>
      <c r="C23" s="22">
        <f aca="true" t="shared" si="3" ref="C23:H23">SUM(C12:C22)</f>
        <v>170018139.57</v>
      </c>
      <c r="D23" s="22">
        <f t="shared" si="3"/>
        <v>55205148.57</v>
      </c>
      <c r="E23" s="22">
        <f t="shared" si="3"/>
        <v>114812991</v>
      </c>
      <c r="F23" s="22">
        <f t="shared" si="3"/>
        <v>170135549.5</v>
      </c>
      <c r="G23" s="22">
        <f t="shared" si="3"/>
        <v>701745.14</v>
      </c>
      <c r="H23" s="22">
        <f t="shared" si="3"/>
        <v>584335.21</v>
      </c>
      <c r="J23" s="36"/>
    </row>
    <row r="24" spans="1:10" ht="31.5">
      <c r="A24" s="65"/>
      <c r="B24" s="64" t="s">
        <v>35</v>
      </c>
      <c r="C24" s="23"/>
      <c r="D24" s="22"/>
      <c r="E24" s="22"/>
      <c r="F24" s="22"/>
      <c r="G24" s="23"/>
      <c r="H24" s="23"/>
      <c r="J24" s="36"/>
    </row>
    <row r="25" spans="1:10" ht="63">
      <c r="A25" s="65">
        <v>16</v>
      </c>
      <c r="B25" s="61" t="s">
        <v>0</v>
      </c>
      <c r="C25" s="23">
        <f t="shared" si="0"/>
        <v>6070813.2</v>
      </c>
      <c r="D25" s="23">
        <v>6070813.2</v>
      </c>
      <c r="E25" s="23"/>
      <c r="F25" s="23">
        <f>C25+G25-H25</f>
        <v>6070897.19</v>
      </c>
      <c r="G25" s="33">
        <v>83.99</v>
      </c>
      <c r="H25" s="43"/>
      <c r="J25" s="36"/>
    </row>
    <row r="26" spans="1:10" ht="47.25">
      <c r="A26" s="65">
        <v>17</v>
      </c>
      <c r="B26" s="61" t="s">
        <v>26</v>
      </c>
      <c r="C26" s="23">
        <f t="shared" si="0"/>
        <v>1760897</v>
      </c>
      <c r="D26" s="23">
        <v>1760897</v>
      </c>
      <c r="E26" s="23"/>
      <c r="F26" s="23"/>
      <c r="G26" s="33">
        <v>0</v>
      </c>
      <c r="H26" s="43">
        <v>0.84</v>
      </c>
      <c r="J26" s="36"/>
    </row>
    <row r="27" spans="1:10" ht="63">
      <c r="A27" s="65">
        <v>18</v>
      </c>
      <c r="B27" s="61" t="s">
        <v>7</v>
      </c>
      <c r="C27" s="23">
        <f t="shared" si="0"/>
        <v>6859896</v>
      </c>
      <c r="D27" s="23">
        <v>6859896</v>
      </c>
      <c r="E27" s="23"/>
      <c r="F27" s="23"/>
      <c r="G27" s="33">
        <v>60092.75</v>
      </c>
      <c r="H27" s="23">
        <v>9</v>
      </c>
      <c r="J27" s="36"/>
    </row>
    <row r="28" spans="1:10" ht="15.75">
      <c r="A28" s="65"/>
      <c r="B28" s="64" t="s">
        <v>120</v>
      </c>
      <c r="C28" s="22">
        <f aca="true" t="shared" si="4" ref="C28:H28">SUM(C25:C27)</f>
        <v>14691606.2</v>
      </c>
      <c r="D28" s="22">
        <f t="shared" si="4"/>
        <v>14691606.2</v>
      </c>
      <c r="E28" s="22">
        <f t="shared" si="4"/>
        <v>0</v>
      </c>
      <c r="F28" s="22">
        <f t="shared" si="4"/>
        <v>6070897.19</v>
      </c>
      <c r="G28" s="22">
        <f t="shared" si="4"/>
        <v>60176.74</v>
      </c>
      <c r="H28" s="22">
        <f t="shared" si="4"/>
        <v>9.84</v>
      </c>
      <c r="J28" s="36"/>
    </row>
    <row r="29" spans="1:10" ht="15.75">
      <c r="A29" s="65"/>
      <c r="B29" s="64" t="s">
        <v>36</v>
      </c>
      <c r="C29" s="23"/>
      <c r="D29" s="22"/>
      <c r="E29" s="22"/>
      <c r="F29" s="22"/>
      <c r="G29" s="23"/>
      <c r="H29" s="23">
        <f>C29+G29-F29</f>
        <v>0</v>
      </c>
      <c r="J29" s="36"/>
    </row>
    <row r="30" spans="1:10" ht="47.25">
      <c r="A30" s="65">
        <v>19</v>
      </c>
      <c r="B30" s="61" t="s">
        <v>17</v>
      </c>
      <c r="C30" s="23">
        <f t="shared" si="0"/>
        <v>11380945.96</v>
      </c>
      <c r="D30" s="23">
        <f>5798143.96+600</f>
        <v>5798743.96</v>
      </c>
      <c r="E30" s="23">
        <v>5582202</v>
      </c>
      <c r="F30" s="23">
        <f aca="true" t="shared" si="5" ref="F30:F38">C30+G30-H30</f>
        <v>11379559.730000002</v>
      </c>
      <c r="G30" s="33">
        <v>34205.96</v>
      </c>
      <c r="H30" s="23">
        <v>35592.19</v>
      </c>
      <c r="J30" s="36"/>
    </row>
    <row r="31" spans="1:10" ht="63">
      <c r="A31" s="65">
        <v>20</v>
      </c>
      <c r="B31" s="61" t="s">
        <v>18</v>
      </c>
      <c r="C31" s="23">
        <f t="shared" si="0"/>
        <v>7779214.79</v>
      </c>
      <c r="D31" s="23">
        <f>4290509.79+364</f>
        <v>4290873.79</v>
      </c>
      <c r="E31" s="23">
        <v>3488341</v>
      </c>
      <c r="F31" s="23">
        <f t="shared" si="5"/>
        <v>7761718.9399999995</v>
      </c>
      <c r="G31" s="33">
        <v>51561.06</v>
      </c>
      <c r="H31" s="23">
        <v>69056.91</v>
      </c>
      <c r="J31" s="36"/>
    </row>
    <row r="32" spans="1:10" ht="78.75">
      <c r="A32" s="65">
        <v>21</v>
      </c>
      <c r="B32" s="61" t="s">
        <v>19</v>
      </c>
      <c r="C32" s="23">
        <f t="shared" si="0"/>
        <v>9142882.45</v>
      </c>
      <c r="D32" s="23">
        <f>4562297.25+430</f>
        <v>4562727.25</v>
      </c>
      <c r="E32" s="23">
        <f>4606155.2-26000</f>
        <v>4580155.2</v>
      </c>
      <c r="F32" s="23">
        <f t="shared" si="5"/>
        <v>9171927.139999999</v>
      </c>
      <c r="G32" s="33">
        <v>29044.69</v>
      </c>
      <c r="H32" s="23"/>
      <c r="J32" s="36"/>
    </row>
    <row r="33" spans="1:10" ht="63">
      <c r="A33" s="65">
        <v>22</v>
      </c>
      <c r="B33" s="61" t="s">
        <v>20</v>
      </c>
      <c r="C33" s="23">
        <f t="shared" si="0"/>
        <v>14254273.92</v>
      </c>
      <c r="D33" s="23">
        <f>5714900.32+650</f>
        <v>5715550.32</v>
      </c>
      <c r="E33" s="23">
        <f>8545678.6-6955</f>
        <v>8538723.6</v>
      </c>
      <c r="F33" s="23">
        <f t="shared" si="5"/>
        <v>14196604.950000001</v>
      </c>
      <c r="G33" s="33">
        <v>104302.71</v>
      </c>
      <c r="H33" s="23">
        <v>161971.68</v>
      </c>
      <c r="J33" s="36"/>
    </row>
    <row r="34" spans="1:10" ht="47.25">
      <c r="A34" s="65">
        <v>23</v>
      </c>
      <c r="B34" s="61" t="s">
        <v>21</v>
      </c>
      <c r="C34" s="23">
        <f t="shared" si="0"/>
        <v>3416374.55</v>
      </c>
      <c r="D34" s="23">
        <f>1827577.55+150</f>
        <v>1827727.55</v>
      </c>
      <c r="E34" s="23">
        <v>1588647</v>
      </c>
      <c r="F34" s="23">
        <f t="shared" si="5"/>
        <v>3556612.01</v>
      </c>
      <c r="G34" s="33">
        <v>140313.58</v>
      </c>
      <c r="H34" s="23">
        <v>76.12</v>
      </c>
      <c r="J34" s="36"/>
    </row>
    <row r="35" spans="1:10" ht="47.25">
      <c r="A35" s="65">
        <v>24</v>
      </c>
      <c r="B35" s="61" t="s">
        <v>22</v>
      </c>
      <c r="C35" s="23">
        <f t="shared" si="0"/>
        <v>7259627</v>
      </c>
      <c r="D35" s="23">
        <f>3300525+270</f>
        <v>3300795</v>
      </c>
      <c r="E35" s="23">
        <f>193955+3764877</f>
        <v>3958832</v>
      </c>
      <c r="F35" s="23">
        <f t="shared" si="5"/>
        <v>7285523.66</v>
      </c>
      <c r="G35" s="33">
        <v>108786.63</v>
      </c>
      <c r="H35" s="23">
        <v>82889.97</v>
      </c>
      <c r="J35" s="36"/>
    </row>
    <row r="36" spans="1:10" ht="47.25">
      <c r="A36" s="65">
        <v>25</v>
      </c>
      <c r="B36" s="61" t="s">
        <v>23</v>
      </c>
      <c r="C36" s="23">
        <f t="shared" si="0"/>
        <v>3140931.77</v>
      </c>
      <c r="D36" s="23">
        <f>1805502.57+150</f>
        <v>1805652.57</v>
      </c>
      <c r="E36" s="23">
        <v>1335279.2</v>
      </c>
      <c r="F36" s="23">
        <f t="shared" si="5"/>
        <v>3157177.5700000003</v>
      </c>
      <c r="G36" s="33">
        <v>90931.87</v>
      </c>
      <c r="H36" s="23">
        <v>74686.07</v>
      </c>
      <c r="J36" s="36"/>
    </row>
    <row r="37" spans="1:10" ht="63">
      <c r="A37" s="65">
        <v>26</v>
      </c>
      <c r="B37" s="61" t="s">
        <v>24</v>
      </c>
      <c r="C37" s="23">
        <f t="shared" si="0"/>
        <v>1551773</v>
      </c>
      <c r="D37" s="23">
        <f>846262+70</f>
        <v>846332</v>
      </c>
      <c r="E37" s="23">
        <v>705441</v>
      </c>
      <c r="F37" s="23">
        <f t="shared" si="5"/>
        <v>1525643.04</v>
      </c>
      <c r="G37" s="33">
        <v>29994.54</v>
      </c>
      <c r="H37" s="23">
        <v>56124.5</v>
      </c>
      <c r="J37" s="36"/>
    </row>
    <row r="38" spans="1:10" ht="47.25">
      <c r="A38" s="65">
        <v>27</v>
      </c>
      <c r="B38" s="61" t="s">
        <v>25</v>
      </c>
      <c r="C38" s="23">
        <f t="shared" si="0"/>
        <v>1644885.06</v>
      </c>
      <c r="D38" s="23">
        <f>971789.06+72</f>
        <v>971861.06</v>
      </c>
      <c r="E38" s="23">
        <v>673024</v>
      </c>
      <c r="F38" s="23">
        <f t="shared" si="5"/>
        <v>1685687.43</v>
      </c>
      <c r="G38" s="33">
        <v>88028.22</v>
      </c>
      <c r="H38" s="23">
        <v>47225.85</v>
      </c>
      <c r="J38" s="36"/>
    </row>
    <row r="39" spans="1:10" ht="15.75">
      <c r="A39" s="65"/>
      <c r="B39" s="64" t="s">
        <v>96</v>
      </c>
      <c r="C39" s="22">
        <f aca="true" t="shared" si="6" ref="C39:H39">SUM(C30:C38)</f>
        <v>59570908.5</v>
      </c>
      <c r="D39" s="22">
        <f t="shared" si="6"/>
        <v>29120263.5</v>
      </c>
      <c r="E39" s="22">
        <f t="shared" si="6"/>
        <v>30450644.999999996</v>
      </c>
      <c r="F39" s="22">
        <f t="shared" si="6"/>
        <v>59720454.470000006</v>
      </c>
      <c r="G39" s="22">
        <f t="shared" si="6"/>
        <v>677169.26</v>
      </c>
      <c r="H39" s="22">
        <f t="shared" si="6"/>
        <v>527623.29</v>
      </c>
      <c r="J39" s="36"/>
    </row>
    <row r="40" spans="1:10" ht="15.75">
      <c r="A40" s="65"/>
      <c r="B40" s="64" t="s">
        <v>97</v>
      </c>
      <c r="C40" s="22">
        <f aca="true" t="shared" si="7" ref="C40:H40">C39+C28+C23</f>
        <v>244280654.26999998</v>
      </c>
      <c r="D40" s="22">
        <f t="shared" si="7"/>
        <v>99017018.27000001</v>
      </c>
      <c r="E40" s="22">
        <f t="shared" si="7"/>
        <v>145263636</v>
      </c>
      <c r="F40" s="22">
        <f t="shared" si="7"/>
        <v>235926901.16</v>
      </c>
      <c r="G40" s="22">
        <f t="shared" si="7"/>
        <v>1439091.1400000001</v>
      </c>
      <c r="H40" s="22">
        <f t="shared" si="7"/>
        <v>1111968.3399999999</v>
      </c>
      <c r="J40" s="36"/>
    </row>
    <row r="41" spans="1:10" ht="15.75">
      <c r="A41" s="65"/>
      <c r="B41" s="64" t="s">
        <v>121</v>
      </c>
      <c r="C41" s="23"/>
      <c r="D41" s="22"/>
      <c r="E41" s="22"/>
      <c r="F41" s="22"/>
      <c r="G41" s="22"/>
      <c r="H41" s="22"/>
      <c r="J41" s="36"/>
    </row>
    <row r="42" spans="1:10" ht="63">
      <c r="A42" s="65">
        <v>28</v>
      </c>
      <c r="B42" s="61" t="s">
        <v>27</v>
      </c>
      <c r="C42" s="23">
        <f t="shared" si="0"/>
        <v>1361829.06</v>
      </c>
      <c r="D42" s="23">
        <v>1361829.06</v>
      </c>
      <c r="E42" s="23"/>
      <c r="F42" s="23">
        <f>C42+G42-H42</f>
        <v>1361829.06</v>
      </c>
      <c r="G42" s="33">
        <v>0</v>
      </c>
      <c r="H42" s="23">
        <v>0</v>
      </c>
      <c r="J42" s="36"/>
    </row>
    <row r="43" spans="1:10" ht="47.25">
      <c r="A43" s="65">
        <v>29</v>
      </c>
      <c r="B43" s="61" t="s">
        <v>28</v>
      </c>
      <c r="C43" s="23">
        <f t="shared" si="0"/>
        <v>975009</v>
      </c>
      <c r="D43" s="23">
        <v>733509</v>
      </c>
      <c r="E43" s="23">
        <v>241500</v>
      </c>
      <c r="F43" s="23">
        <f>C43+G43-H43</f>
        <v>969096.71</v>
      </c>
      <c r="G43" s="33">
        <v>0</v>
      </c>
      <c r="H43" s="23">
        <v>5912.29</v>
      </c>
      <c r="J43" s="36"/>
    </row>
    <row r="44" spans="1:10" ht="47.25">
      <c r="A44" s="65">
        <v>30</v>
      </c>
      <c r="B44" s="61" t="s">
        <v>1</v>
      </c>
      <c r="C44" s="23">
        <f t="shared" si="0"/>
        <v>16876900</v>
      </c>
      <c r="D44" s="23"/>
      <c r="E44" s="23">
        <v>16876900</v>
      </c>
      <c r="F44" s="23">
        <f>C44+G44-H44</f>
        <v>16876900</v>
      </c>
      <c r="G44" s="33">
        <v>0</v>
      </c>
      <c r="H44" s="23">
        <v>0</v>
      </c>
      <c r="J44" s="36"/>
    </row>
    <row r="45" spans="1:10" ht="16.5" thickBot="1">
      <c r="A45" s="66"/>
      <c r="B45" s="64" t="s">
        <v>122</v>
      </c>
      <c r="C45" s="22">
        <f aca="true" t="shared" si="8" ref="C45:H45">SUM(C42:C44)</f>
        <v>19213738.06</v>
      </c>
      <c r="D45" s="22">
        <f t="shared" si="8"/>
        <v>2095338.06</v>
      </c>
      <c r="E45" s="22">
        <f t="shared" si="8"/>
        <v>17118400</v>
      </c>
      <c r="F45" s="22">
        <f t="shared" si="8"/>
        <v>19207825.77</v>
      </c>
      <c r="G45" s="22">
        <f t="shared" si="8"/>
        <v>0</v>
      </c>
      <c r="H45" s="22">
        <f t="shared" si="8"/>
        <v>5912.29</v>
      </c>
      <c r="J45" s="36"/>
    </row>
    <row r="46" spans="1:10" ht="32.25" thickBot="1">
      <c r="A46" s="67"/>
      <c r="B46" s="58" t="s">
        <v>98</v>
      </c>
      <c r="C46" s="59">
        <f aca="true" t="shared" si="9" ref="C46:H46">C45+C40+C11</f>
        <v>286334127.63</v>
      </c>
      <c r="D46" s="59">
        <f t="shared" si="9"/>
        <v>123952091.63000001</v>
      </c>
      <c r="E46" s="59">
        <f t="shared" si="9"/>
        <v>162382036</v>
      </c>
      <c r="F46" s="59">
        <f t="shared" si="9"/>
        <v>277974046.93</v>
      </c>
      <c r="G46" s="59">
        <f t="shared" si="9"/>
        <v>1439091.1400000001</v>
      </c>
      <c r="H46" s="59">
        <f t="shared" si="9"/>
        <v>1118295.93</v>
      </c>
      <c r="J46" s="36"/>
    </row>
    <row r="47" spans="2:7" ht="12.75">
      <c r="B47" s="39"/>
      <c r="G47" s="24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</sheetData>
  <sheetProtection/>
  <mergeCells count="8">
    <mergeCell ref="A4:A5"/>
    <mergeCell ref="B2:H2"/>
    <mergeCell ref="C4:C5"/>
    <mergeCell ref="F4:F5"/>
    <mergeCell ref="G4:G5"/>
    <mergeCell ref="H4:H5"/>
    <mergeCell ref="B4:B5"/>
    <mergeCell ref="D4:E4"/>
  </mergeCells>
  <printOptions/>
  <pageMargins left="0.984251968503937" right="0" top="0.1968503937007874" bottom="0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М.А.</dc:creator>
  <cp:keywords/>
  <dc:description/>
  <cp:lastModifiedBy>Егорова Татьяна Викторовна</cp:lastModifiedBy>
  <cp:lastPrinted>2016-03-30T04:37:27Z</cp:lastPrinted>
  <dcterms:created xsi:type="dcterms:W3CDTF">2013-02-06T02:04:20Z</dcterms:created>
  <dcterms:modified xsi:type="dcterms:W3CDTF">2016-03-30T07:51:39Z</dcterms:modified>
  <cp:category/>
  <cp:version/>
  <cp:contentType/>
  <cp:contentStatus/>
</cp:coreProperties>
</file>